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activeTab="4"/>
  </bookViews>
  <sheets>
    <sheet name="CARATULA" sheetId="11" r:id="rId1"/>
    <sheet name="INDICE" sheetId="8" r:id="rId2"/>
    <sheet name="PLANC" sheetId="1" r:id="rId3"/>
    <sheet name="BG2014" sheetId="2" r:id="rId4"/>
    <sheet name="ER2014" sheetId="13" r:id="rId5"/>
    <sheet name="BG2015" sheetId="12" r:id="rId6"/>
    <sheet name="ER2015" sheetId="14" r:id="rId7"/>
    <sheet name="FE2015" sheetId="6" r:id="rId8"/>
    <sheet name="INDICADORES" sheetId="7" r:id="rId9"/>
  </sheets>
  <externalReferences>
    <externalReference r:id="rId10"/>
  </externalReferences>
  <definedNames>
    <definedName name="Io">'[1]3.I'!$D$7</definedName>
    <definedName name="PLAN">PLANC!$1:$1048576</definedName>
    <definedName name="Tasa.Pasiva">'[1]1.B'!$C$4</definedName>
    <definedName name="VA">'[1]3.I'!$E$13</definedName>
  </definedNames>
  <calcPr calcId="144525"/>
</workbook>
</file>

<file path=xl/calcChain.xml><?xml version="1.0" encoding="utf-8"?>
<calcChain xmlns="http://schemas.openxmlformats.org/spreadsheetml/2006/main">
  <c r="D75" i="7" l="1"/>
  <c r="D73" i="7"/>
  <c r="D61" i="7"/>
  <c r="D59" i="7"/>
  <c r="D45" i="7"/>
  <c r="D43" i="7"/>
  <c r="D32" i="7"/>
  <c r="D30" i="7"/>
  <c r="D28" i="7"/>
  <c r="D17" i="7"/>
  <c r="D14" i="7"/>
  <c r="D11" i="7"/>
  <c r="E84" i="14"/>
  <c r="E72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50" i="14"/>
  <c r="E49" i="14" s="1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11" i="14"/>
  <c r="D12" i="14"/>
  <c r="D14" i="14"/>
  <c r="E13" i="14" s="1"/>
  <c r="D16" i="14"/>
  <c r="D17" i="14"/>
  <c r="D18" i="14"/>
  <c r="D19" i="14"/>
  <c r="D22" i="14"/>
  <c r="E21" i="14" s="1"/>
  <c r="D23" i="14"/>
  <c r="D24" i="14"/>
  <c r="D25" i="14"/>
  <c r="D26" i="14"/>
  <c r="D27" i="14"/>
  <c r="D49" i="14"/>
  <c r="D73" i="14"/>
  <c r="D74" i="14"/>
  <c r="D75" i="14"/>
  <c r="D76" i="14"/>
  <c r="D77" i="14"/>
  <c r="D78" i="14"/>
  <c r="D79" i="14"/>
  <c r="E78" i="14" s="1"/>
  <c r="D9" i="14"/>
  <c r="E8" i="14" s="1"/>
  <c r="C88" i="14"/>
  <c r="C87" i="14"/>
  <c r="C86" i="14"/>
  <c r="C85" i="14"/>
  <c r="C84" i="14"/>
  <c r="C83" i="14"/>
  <c r="C82" i="14"/>
  <c r="C81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E85" i="13"/>
  <c r="E83" i="13"/>
  <c r="D73" i="13"/>
  <c r="D76" i="13"/>
  <c r="D78" i="13"/>
  <c r="D72" i="13"/>
  <c r="D11" i="13"/>
  <c r="E10" i="13" s="1"/>
  <c r="D13" i="13"/>
  <c r="E12" i="13" s="1"/>
  <c r="D15" i="13"/>
  <c r="D16" i="13"/>
  <c r="D17" i="13"/>
  <c r="E17" i="13" s="1"/>
  <c r="D18" i="13"/>
  <c r="E18" i="13" s="1"/>
  <c r="D19" i="13"/>
  <c r="D20" i="13"/>
  <c r="D21" i="13"/>
  <c r="E20" i="13" s="1"/>
  <c r="D22" i="13"/>
  <c r="D23" i="13"/>
  <c r="D24" i="13"/>
  <c r="D25" i="13"/>
  <c r="D9" i="13"/>
  <c r="E8" i="13" s="1"/>
  <c r="C88" i="13"/>
  <c r="C87" i="13"/>
  <c r="C86" i="13"/>
  <c r="C85" i="13"/>
  <c r="C84" i="13"/>
  <c r="C83" i="13"/>
  <c r="C82" i="13"/>
  <c r="C81" i="13"/>
  <c r="C80" i="13"/>
  <c r="C78" i="13"/>
  <c r="E77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E48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E29" i="13"/>
  <c r="C29" i="13"/>
  <c r="C28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D554" i="1"/>
  <c r="E246" i="1"/>
  <c r="E234" i="1"/>
  <c r="I49" i="12"/>
  <c r="I47" i="12"/>
  <c r="I46" i="12"/>
  <c r="I45" i="12"/>
  <c r="I44" i="12"/>
  <c r="I42" i="12"/>
  <c r="I41" i="12"/>
  <c r="I39" i="12"/>
  <c r="I32" i="12"/>
  <c r="I30" i="12"/>
  <c r="I29" i="12"/>
  <c r="E29" i="14" l="1"/>
  <c r="E15" i="14"/>
  <c r="E10" i="14"/>
  <c r="E71" i="13"/>
  <c r="E14" i="13"/>
  <c r="E6" i="13" s="1"/>
  <c r="E19" i="13" s="1"/>
  <c r="E79" i="13"/>
  <c r="E27" i="13"/>
  <c r="J28" i="12"/>
  <c r="J31" i="12"/>
  <c r="H30" i="12"/>
  <c r="I25" i="12"/>
  <c r="I18" i="12"/>
  <c r="I19" i="12"/>
  <c r="I20" i="12"/>
  <c r="I21" i="12"/>
  <c r="I22" i="12"/>
  <c r="I16" i="12"/>
  <c r="I13" i="12"/>
  <c r="I10" i="12"/>
  <c r="I11" i="12"/>
  <c r="I9" i="12"/>
  <c r="I26" i="12"/>
  <c r="E6" i="14" l="1"/>
  <c r="E80" i="14"/>
  <c r="E81" i="14" s="1"/>
  <c r="E82" i="14" s="1"/>
  <c r="E83" i="14" s="1"/>
  <c r="E85" i="14" s="1"/>
  <c r="E86" i="14" s="1"/>
  <c r="E87" i="14" s="1"/>
  <c r="E88" i="14" s="1"/>
  <c r="E27" i="14"/>
  <c r="E80" i="13"/>
  <c r="E81" i="13" s="1"/>
  <c r="E82" i="13" s="1"/>
  <c r="E84" i="13" s="1"/>
  <c r="E86" i="13" s="1"/>
  <c r="E87" i="13" s="1"/>
  <c r="E88" i="13" s="1"/>
  <c r="J34" i="12"/>
  <c r="J8" i="12"/>
  <c r="B15" i="12"/>
  <c r="C15" i="12" s="1"/>
  <c r="D16" i="12"/>
  <c r="D17" i="12"/>
  <c r="D18" i="12"/>
  <c r="D20" i="12"/>
  <c r="D24" i="12"/>
  <c r="D27" i="12"/>
  <c r="D28" i="12"/>
  <c r="D29" i="12"/>
  <c r="D30" i="12"/>
  <c r="D31" i="12"/>
  <c r="D32" i="12"/>
  <c r="D33" i="12"/>
  <c r="D34" i="12"/>
  <c r="D35" i="12"/>
  <c r="D36" i="12"/>
  <c r="D37" i="12"/>
  <c r="D39" i="12"/>
  <c r="D40" i="12"/>
  <c r="D41" i="12"/>
  <c r="D43" i="12"/>
  <c r="D44" i="12"/>
  <c r="D45" i="12"/>
  <c r="D47" i="12"/>
  <c r="E46" i="12" s="1"/>
  <c r="D49" i="12"/>
  <c r="D50" i="12"/>
  <c r="D51" i="12"/>
  <c r="D21" i="12"/>
  <c r="D22" i="12"/>
  <c r="E22" i="12" s="1"/>
  <c r="D23" i="12"/>
  <c r="D25" i="12"/>
  <c r="I12" i="12"/>
  <c r="I14" i="12"/>
  <c r="I15" i="12"/>
  <c r="J14" i="12" s="1"/>
  <c r="I17" i="12"/>
  <c r="I23" i="12"/>
  <c r="J17" i="12" s="1"/>
  <c r="C51" i="12"/>
  <c r="J48" i="12"/>
  <c r="H49" i="12"/>
  <c r="C50" i="12"/>
  <c r="H48" i="12"/>
  <c r="C49" i="12"/>
  <c r="H47" i="12"/>
  <c r="C48" i="12"/>
  <c r="H46" i="12"/>
  <c r="C47" i="12"/>
  <c r="H45" i="12"/>
  <c r="C46" i="12"/>
  <c r="H44" i="12"/>
  <c r="C45" i="12"/>
  <c r="H43" i="12"/>
  <c r="C44" i="12"/>
  <c r="H42" i="12"/>
  <c r="C43" i="12"/>
  <c r="H41" i="12"/>
  <c r="C42" i="12"/>
  <c r="H40" i="12"/>
  <c r="C41" i="12"/>
  <c r="J38" i="12"/>
  <c r="H39" i="12"/>
  <c r="C40" i="12"/>
  <c r="H38" i="12"/>
  <c r="C39" i="12"/>
  <c r="H37" i="12"/>
  <c r="C38" i="12"/>
  <c r="H36" i="12"/>
  <c r="C37" i="12"/>
  <c r="C36" i="12"/>
  <c r="C35" i="12"/>
  <c r="H33" i="12"/>
  <c r="C34" i="12"/>
  <c r="H32" i="12"/>
  <c r="C33" i="12"/>
  <c r="H31" i="12"/>
  <c r="C32" i="12"/>
  <c r="H29" i="12"/>
  <c r="C31" i="12"/>
  <c r="H28" i="12"/>
  <c r="C30" i="12"/>
  <c r="C29" i="12"/>
  <c r="C28" i="12"/>
  <c r="H27" i="12"/>
  <c r="C27" i="12"/>
  <c r="C26" i="12"/>
  <c r="J24" i="12"/>
  <c r="H25" i="12"/>
  <c r="C25" i="12"/>
  <c r="H24" i="12"/>
  <c r="H23" i="12"/>
  <c r="C23" i="12"/>
  <c r="H22" i="12"/>
  <c r="C22" i="12"/>
  <c r="H21" i="12"/>
  <c r="C21" i="12"/>
  <c r="H20" i="12"/>
  <c r="C20" i="12"/>
  <c r="H19" i="12"/>
  <c r="C19" i="12"/>
  <c r="H18" i="12"/>
  <c r="C18" i="12"/>
  <c r="H17" i="12"/>
  <c r="C17" i="12"/>
  <c r="H16" i="12"/>
  <c r="C16" i="12"/>
  <c r="H15" i="12"/>
  <c r="H14" i="12"/>
  <c r="B14" i="12"/>
  <c r="C14" i="12" s="1"/>
  <c r="B13" i="12"/>
  <c r="D13" i="12" s="1"/>
  <c r="J12" i="12"/>
  <c r="H13" i="12"/>
  <c r="H12" i="12"/>
  <c r="B12" i="12"/>
  <c r="C12" i="12" s="1"/>
  <c r="H11" i="12"/>
  <c r="B11" i="12"/>
  <c r="C11" i="12" s="1"/>
  <c r="H10" i="12"/>
  <c r="B10" i="12"/>
  <c r="C10" i="12" s="1"/>
  <c r="H9" i="12"/>
  <c r="B9" i="12"/>
  <c r="C9" i="12" s="1"/>
  <c r="H8" i="12"/>
  <c r="B8" i="12"/>
  <c r="C8" i="12" s="1"/>
  <c r="H7" i="12"/>
  <c r="B7" i="12"/>
  <c r="C7" i="12" s="1"/>
  <c r="H6" i="12"/>
  <c r="B6" i="12"/>
  <c r="C6" i="12" s="1"/>
  <c r="D15" i="12" l="1"/>
  <c r="C13" i="12"/>
  <c r="D12" i="12"/>
  <c r="D9" i="12"/>
  <c r="D10" i="12"/>
  <c r="J26" i="12"/>
  <c r="J40" i="12"/>
  <c r="E48" i="12"/>
  <c r="E14" i="12"/>
  <c r="J35" i="12"/>
  <c r="E42" i="12"/>
  <c r="E19" i="12"/>
  <c r="J43" i="12"/>
  <c r="J50" i="12" s="1"/>
  <c r="E26" i="12"/>
  <c r="E38" i="12"/>
  <c r="I45" i="2"/>
  <c r="I46" i="2"/>
  <c r="I48" i="2"/>
  <c r="I49" i="2"/>
  <c r="I50" i="2"/>
  <c r="I51" i="2"/>
  <c r="I53" i="2"/>
  <c r="I43" i="2"/>
  <c r="I29" i="2"/>
  <c r="I30" i="2"/>
  <c r="I32" i="2"/>
  <c r="I34" i="2"/>
  <c r="I36" i="2"/>
  <c r="I10" i="2"/>
  <c r="I11" i="2"/>
  <c r="I13" i="2"/>
  <c r="J12" i="2" s="1"/>
  <c r="I15" i="2"/>
  <c r="J14" i="2" s="1"/>
  <c r="I16" i="2"/>
  <c r="I18" i="2"/>
  <c r="I19" i="2"/>
  <c r="I21" i="2"/>
  <c r="I22" i="2"/>
  <c r="I23" i="2"/>
  <c r="I24" i="2"/>
  <c r="I25" i="2"/>
  <c r="I26" i="2"/>
  <c r="I28" i="2"/>
  <c r="D19" i="2"/>
  <c r="D20" i="2"/>
  <c r="D21" i="2"/>
  <c r="D23" i="2"/>
  <c r="D24" i="2"/>
  <c r="D26" i="2"/>
  <c r="E25" i="2" s="1"/>
  <c r="D27" i="2"/>
  <c r="D28" i="2"/>
  <c r="D30" i="2"/>
  <c r="D31" i="2"/>
  <c r="D32" i="2"/>
  <c r="D33" i="2"/>
  <c r="D34" i="2"/>
  <c r="D35" i="2"/>
  <c r="D36" i="2"/>
  <c r="D37" i="2"/>
  <c r="D38" i="2"/>
  <c r="D39" i="2"/>
  <c r="D40" i="2"/>
  <c r="D42" i="2"/>
  <c r="D43" i="2"/>
  <c r="D44" i="2"/>
  <c r="D46" i="2"/>
  <c r="D47" i="2"/>
  <c r="D48" i="2"/>
  <c r="D50" i="2"/>
  <c r="E49" i="2" s="1"/>
  <c r="D52" i="2"/>
  <c r="D53" i="2"/>
  <c r="D54" i="2"/>
  <c r="E52" i="12" l="1"/>
  <c r="E11" i="12"/>
  <c r="E8" i="12"/>
  <c r="J20" i="2"/>
  <c r="J17" i="2"/>
  <c r="J8" i="2"/>
  <c r="E22" i="2"/>
  <c r="E41" i="2"/>
  <c r="E51" i="2"/>
  <c r="E45" i="2"/>
  <c r="E29" i="2"/>
  <c r="E24" i="12" l="1"/>
  <c r="E53" i="12" s="1"/>
  <c r="E9" i="6"/>
  <c r="B18" i="2" l="1"/>
  <c r="B17" i="2"/>
  <c r="B16" i="2"/>
  <c r="D16" i="2" s="1"/>
  <c r="B15" i="2"/>
  <c r="D15" i="2" s="1"/>
  <c r="B14" i="2"/>
  <c r="D14" i="2" s="1"/>
  <c r="B13" i="2"/>
  <c r="B12" i="2"/>
  <c r="D12" i="2" s="1"/>
  <c r="B11" i="2"/>
  <c r="B10" i="2"/>
  <c r="D10" i="2" s="1"/>
  <c r="B9" i="2"/>
  <c r="B8" i="2"/>
  <c r="B7" i="2"/>
  <c r="C7" i="2" s="1"/>
  <c r="B6" i="2"/>
  <c r="C6" i="2" s="1"/>
  <c r="C11" i="2"/>
  <c r="J52" i="2"/>
  <c r="J42" i="2"/>
  <c r="J44" i="2"/>
  <c r="J47" i="2"/>
  <c r="E11" i="2" l="1"/>
  <c r="C18" i="2"/>
  <c r="D18" i="2"/>
  <c r="E17" i="2" s="1"/>
  <c r="C9" i="2"/>
  <c r="D9" i="2"/>
  <c r="G75" i="7"/>
  <c r="E75" i="7" l="1"/>
  <c r="E30" i="6" l="1"/>
  <c r="E22" i="6"/>
  <c r="E18" i="6"/>
  <c r="E12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7" i="6"/>
  <c r="C13" i="2"/>
  <c r="C24" i="2"/>
  <c r="C14" i="2"/>
  <c r="C15" i="2"/>
  <c r="E59" i="7" l="1"/>
  <c r="G59" i="7"/>
  <c r="E17" i="7"/>
  <c r="E28" i="6"/>
  <c r="E28" i="7" l="1"/>
  <c r="E30" i="7"/>
  <c r="E32" i="7"/>
  <c r="E11" i="7"/>
  <c r="G12" i="7"/>
  <c r="E29" i="6"/>
  <c r="G15" i="7"/>
  <c r="E14" i="7"/>
  <c r="J54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40" i="2"/>
  <c r="J35" i="2"/>
  <c r="J33" i="2"/>
  <c r="J31" i="2"/>
  <c r="J27" i="2"/>
  <c r="J29" i="2" s="1"/>
  <c r="H9" i="2"/>
  <c r="H10" i="2"/>
  <c r="H11" i="2"/>
  <c r="H12" i="2"/>
  <c r="H13" i="2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30" i="2"/>
  <c r="H31" i="2"/>
  <c r="H32" i="2"/>
  <c r="H33" i="2"/>
  <c r="H34" i="2"/>
  <c r="H35" i="2"/>
  <c r="H36" i="2"/>
  <c r="H37" i="2"/>
  <c r="H7" i="2"/>
  <c r="H8" i="2"/>
  <c r="H6" i="2"/>
  <c r="C54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10" i="2"/>
  <c r="C12" i="2"/>
  <c r="C16" i="2"/>
  <c r="C17" i="2"/>
  <c r="C19" i="2"/>
  <c r="C20" i="2"/>
  <c r="C21" i="2"/>
  <c r="C22" i="2"/>
  <c r="C23" i="2"/>
  <c r="C25" i="2"/>
  <c r="C26" i="2"/>
  <c r="C8" i="2"/>
  <c r="J38" i="2" l="1"/>
  <c r="J39" i="2" s="1"/>
  <c r="J55" i="2" s="1"/>
  <c r="G73" i="7"/>
  <c r="E73" i="7"/>
  <c r="G61" i="7"/>
  <c r="E61" i="7"/>
  <c r="E43" i="7"/>
  <c r="G44" i="7"/>
  <c r="E55" i="2"/>
  <c r="G46" i="7" l="1"/>
  <c r="E45" i="7"/>
  <c r="E8" i="2" l="1"/>
  <c r="E27" i="2" s="1"/>
  <c r="E56" i="2" s="1"/>
</calcChain>
</file>

<file path=xl/sharedStrings.xml><?xml version="1.0" encoding="utf-8"?>
<sst xmlns="http://schemas.openxmlformats.org/spreadsheetml/2006/main" count="821" uniqueCount="567">
  <si>
    <t>ACTIVO</t>
  </si>
  <si>
    <t>ACTIVO CORRIENTE</t>
  </si>
  <si>
    <t>EFECTIVO Y EQUIVALENTES DE EFECTIVO</t>
  </si>
  <si>
    <t>CAJA</t>
  </si>
  <si>
    <t>INSTITUCIONES FINANCIERAS PÚBLICAS</t>
  </si>
  <si>
    <t>INSTITUCIONES FINANCIERAS PRIVADAS</t>
  </si>
  <si>
    <t>ACTIVOS FINANCIEROS</t>
  </si>
  <si>
    <t>ACTIVOS FINANCIEROS A VALOR RAZONABLE CON CAMBIOS EN RESULTADOS</t>
  </si>
  <si>
    <t>RENTA VARIABLE</t>
  </si>
  <si>
    <t>ACCIONES Y PARTICIPACIONES</t>
  </si>
  <si>
    <t>CUOTAS DE FONDOS COLECTIVOS</t>
  </si>
  <si>
    <t>VALORES DE TITULARIZACIÓN DE PARTICIPACIÓN</t>
  </si>
  <si>
    <t>UNIDADES DE PARTICIPACIÓN</t>
  </si>
  <si>
    <t>INVERSIONES EN EL EXTERIOR</t>
  </si>
  <si>
    <t>OTROS</t>
  </si>
  <si>
    <t>RENTA FIJA</t>
  </si>
  <si>
    <t>AVALES</t>
  </si>
  <si>
    <t>BONOS DEL ESTADO</t>
  </si>
  <si>
    <t>BONOS DE PRENDA</t>
  </si>
  <si>
    <t>CÉDULAS HIPOTECARIAS</t>
  </si>
  <si>
    <t>CERTIFICADOS FINANCIEROS</t>
  </si>
  <si>
    <t>CERTIFICADOS DE INVERSIÓN</t>
  </si>
  <si>
    <t>CERTIFICADOS DE TESORERÍA</t>
  </si>
  <si>
    <t>CERTIFICADOS DE DEPÓSITO</t>
  </si>
  <si>
    <t>CUPONES</t>
  </si>
  <si>
    <t>DEPÓSITOS A PLAZO</t>
  </si>
  <si>
    <t>LETRAS DE CAMBIO</t>
  </si>
  <si>
    <t>NOTAS DE CRÉDITO</t>
  </si>
  <si>
    <t>OBLIGACIONES</t>
  </si>
  <si>
    <t>FACTURAS COMERCIALES NEGOCIABLES</t>
  </si>
  <si>
    <t>OVERNIGHTS</t>
  </si>
  <si>
    <t>OBLIGACIONES CONVERTIBLES EN ACCIONES</t>
  </si>
  <si>
    <t>PAPEL COMERCIAL</t>
  </si>
  <si>
    <t>PAGARÉS</t>
  </si>
  <si>
    <t>PÓLIZAS DE ACUMULACIÓN</t>
  </si>
  <si>
    <t>TÍTULOS DEL BANCO CENTRAL</t>
  </si>
  <si>
    <t>VALORES DE TITULARIZACIÓN</t>
  </si>
  <si>
    <t>DERIVADOS</t>
  </si>
  <si>
    <t>FORWARD</t>
  </si>
  <si>
    <t>FUTUROS</t>
  </si>
  <si>
    <t>OPCIONES</t>
  </si>
  <si>
    <t>ACTIVOS FINANCIEROS DISPONIBLES PARA LA VENTA</t>
  </si>
  <si>
    <t>ACTIVOS FINANCIEROS MANTENIDOS HASTA EL VENCIMIENTO</t>
  </si>
  <si>
    <t>PROVISIÓN POR DETERIORO DE ACTIVOS FINANCIEROS</t>
  </si>
  <si>
    <t>DOCUMENTOS Y CUENTAS POR COBRAR NO RELACIONADOS</t>
  </si>
  <si>
    <t>DE ACTIVIDADES ORDINARIAS QUE GENEREN INTERESES</t>
  </si>
  <si>
    <t>CUENTAS Y DOCUMENTOS A COBRAR  A TERCEROS</t>
  </si>
  <si>
    <t>DE ACTIVIDADES ORDINARIAS QUE NO GENEREN INTERESES</t>
  </si>
  <si>
    <t>CUENTAS Y DOCUMENTOS A COBRAR  A CLIENTES</t>
  </si>
  <si>
    <t>CUENTAS POR COBRAR AL ORIGINADOR</t>
  </si>
  <si>
    <t>COMISIONES POR OPERACIONES  BURSÁTILES</t>
  </si>
  <si>
    <t>POR SERVICIOS BURSÁTILES - PUESTOS INACTIVOS</t>
  </si>
  <si>
    <t>OPERACIONES EXTRABURSÁTILES</t>
  </si>
  <si>
    <t>CONTRATO DE UNDERWRITING</t>
  </si>
  <si>
    <t>POR  ADMINISTRACIÓN Y MANEJO DE PORTAFOLIOS DE TERCEROS</t>
  </si>
  <si>
    <t>POR ADMINISTRACIÓN Y MANEJO DE FONDOS ADMINISTRADOS</t>
  </si>
  <si>
    <t>POR ADMINISTRACIÓN Y MANEJO DE NEGOCIOS FIDUCIARIOS</t>
  </si>
  <si>
    <t>POR CUSTODIA Y CONSERVACIÓN DE VALORES MATERIALIZADOS</t>
  </si>
  <si>
    <t>POR CUSTODIA Y CONSERVACIÓN DE VALORES DESMATERIALIZADOS</t>
  </si>
  <si>
    <t>POR MANEJO DE LIBRO DE ACCIONES Y ACCIONISTAS</t>
  </si>
  <si>
    <t>POR ASESORÍA</t>
  </si>
  <si>
    <t>RENDIMIENTOS POR COBRAR DIVIDENDOS</t>
  </si>
  <si>
    <t>RENDIMIENTO POR COBRAR INTERESES</t>
  </si>
  <si>
    <t>DEUDORES POR INTERMEDIACIÓN DE VALORES</t>
  </si>
  <si>
    <t>ANTICIPO A COMITENTES</t>
  </si>
  <si>
    <t>ANTICIPO A CONSTRUCTOR POR AVANCE DE OBRA</t>
  </si>
  <si>
    <t>DERECHOS POR COMPROMISO DE RECOMPRA</t>
  </si>
  <si>
    <t>OTRAS CUENTAS POR COBRAR NO RELACIONADAS</t>
  </si>
  <si>
    <t>DOCUMENTOS Y CUENTAS POR COBRAR RELACIONADOS</t>
  </si>
  <si>
    <t>POR COBRAR A ACCIONISTAS</t>
  </si>
  <si>
    <t>POR COBRAR A COMPAÑÍAS RELACIONADAS</t>
  </si>
  <si>
    <t>POR COBRAR A CLIENTES</t>
  </si>
  <si>
    <t>OTRAS CUENTAS POR COBRAR RELACIONADAS</t>
  </si>
  <si>
    <t>PROVISIÓN POR CUENTAS INCOBRABLES Y DETERIORO</t>
  </si>
  <si>
    <t>INVENTARIOS</t>
  </si>
  <si>
    <t>INVENTARIOS DE MATERIA PRIMA</t>
  </si>
  <si>
    <t>INVENTARIOS DE PRODUCTOS EN PROCESO</t>
  </si>
  <si>
    <t>INVENTARIOS DE SUMINISTROS O MATERIALES A SER CONSUMIDOS EN EL PROCESO DE PRODUCCION</t>
  </si>
  <si>
    <t>INVENTARIOS DE SUMINISTROS O MATERIALES A SER CONSUMIDOS EN LA PRESTACION DEL SERVICIO</t>
  </si>
  <si>
    <t>INVENTARIOS DE PROD. TERM. Y MERCAD. EN ALMACÉN - PRODUCIDO POR LA COMPAÑÍA</t>
  </si>
  <si>
    <t>INVENTARIOS DE PROD. TERM. Y MERCAD. EN ALMACÉN - COMPRADO A  TERCEROS</t>
  </si>
  <si>
    <t>MERCADERÍAS EN TRÁNSITO</t>
  </si>
  <si>
    <t>OBRAS EN CONSTRUCCION</t>
  </si>
  <si>
    <t>OBRAS TERMINADAS</t>
  </si>
  <si>
    <t>MATERIALES O BIENES PARA LA CONSTRUCCION</t>
  </si>
  <si>
    <t>INVENTARIOS REPUESTOS, HERRAMIENTAS Y ACCESORIOS</t>
  </si>
  <si>
    <t>OTROS INVENTARIOS</t>
  </si>
  <si>
    <t>(-) PROVISIÓN POR VALOR NETO DE REALIZACIÓN Y OTRAS PERDIDAS EN INVENTARIO</t>
  </si>
  <si>
    <t>SERVICIOS Y OTROS PAGOS ANTICIPADOS</t>
  </si>
  <si>
    <t>SEGUROS PAGADOS POR ANTICIPADO</t>
  </si>
  <si>
    <t>ARRIENDOS PAGADOS POR ANTICIPADO</t>
  </si>
  <si>
    <t>ANTICIPOS A PROVEEDORES</t>
  </si>
  <si>
    <t>OTROS ANTICIPOS ENTREGADOS</t>
  </si>
  <si>
    <t>ACTIVOS POR IMPUESTOS CORRIENTES</t>
  </si>
  <si>
    <t>CRÉDITO TRIBUTARIO A FAVOR DE LA EMPRESA (IVA)</t>
  </si>
  <si>
    <t>CRÉDITO TRIBUTARIO A FAVOR DE LA EMPRESA ( I. R.)</t>
  </si>
  <si>
    <t>ANTICIPO DE IMPUESTO A LA RENTA</t>
  </si>
  <si>
    <t>ACTIVOS CORRIENTES MANTENIDOS PARA LA VENTA Y OPERACIONES DISCONTINUADAS</t>
  </si>
  <si>
    <t>CONSTRUCCIONES EN PROCESO (NIC 11 Y SECC.23 PYMES)</t>
  </si>
  <si>
    <t>OTROS ACTIVOS CORRIENTES</t>
  </si>
  <si>
    <t>TOTAL ACTIVOS CORRIENTES</t>
  </si>
  <si>
    <t>ACTIVOS NO CORRIENTES</t>
  </si>
  <si>
    <t>PROPIEDAD, PLANTA Y EQUIPO</t>
  </si>
  <si>
    <t>TERRENOS</t>
  </si>
  <si>
    <t>EDIFICIOS</t>
  </si>
  <si>
    <t>CONSTRUCCIONES EN CURSO</t>
  </si>
  <si>
    <t>INSTALACIONES</t>
  </si>
  <si>
    <t>MUEBLES Y ENSERES</t>
  </si>
  <si>
    <t>MAQUINARIA Y EQUIPO</t>
  </si>
  <si>
    <t>NAVES, AEREONAVES, BARCAZAS Y SIMILARES</t>
  </si>
  <si>
    <t>EQUIPO DE COMPUTACIÓN</t>
  </si>
  <si>
    <t>VEHÍCULOS, EQUIPOS DE TRASPORTE Y EQUIPO CAMINERO MÓVIL</t>
  </si>
  <si>
    <t>OTROS PROPIEDADES, PLANTA Y EQUIPO</t>
  </si>
  <si>
    <t>REPUESTOS Y HERRAMIENTAS</t>
  </si>
  <si>
    <t>(-) DEPRECIACIÓN ACUMULADA PROPIEDADES, PLANTA Y EQUIPO</t>
  </si>
  <si>
    <t>(-) DETERIORO ACUMULADO DE PROPIEDADES, PLANTA Y EQUIPO</t>
  </si>
  <si>
    <t>ACTIVOS DE EXPLORACION Y EXPLOTACION</t>
  </si>
  <si>
    <t>(-) AMORTIZACION ACUMULADA DE ACTIVOS DE EXPLORACIÓN Y EXPLOTACIÓN</t>
  </si>
  <si>
    <t>(-) DETERIORO ACUMULADO DE ACTIVOS DE EXPLORACIÓN Y EXPLOTACIÓN</t>
  </si>
  <si>
    <t>PROPIEDADES DE INVERSIÓN</t>
  </si>
  <si>
    <t>(-) DEPRECIACION ACUMULADA DE PROPIEDADES DE INVERSIÓN</t>
  </si>
  <si>
    <t>(-) DETERIORO ACUMULADO DE PROPIEDADES DE INVERSIÓN</t>
  </si>
  <si>
    <t>ACTIVOS BIOLOGICOS</t>
  </si>
  <si>
    <t>ANIMALES VIVOS EN CRECIMIENTO</t>
  </si>
  <si>
    <t>ANIMALES VIVOS EN PRODUCCION</t>
  </si>
  <si>
    <t>PLANTAS EN CRECIMIENTO</t>
  </si>
  <si>
    <t>PLANTAS EN PRODUCCION</t>
  </si>
  <si>
    <t>(-) DEPRECIACION ACUMULADA DE ACTIVOS BIOLÓGICOS</t>
  </si>
  <si>
    <t>(-) DETERIORO ACUMULADO DE ACTIVOS BIOLOGÍCOS</t>
  </si>
  <si>
    <t>ACTIVO INTANGIBLE</t>
  </si>
  <si>
    <t>PLUSVALÍAS</t>
  </si>
  <si>
    <t>MARCAS, PATENTES, DERECHOS DE LLAVE , CUOTAS PATRIMONIALES Y OTROS SIMILARES</t>
  </si>
  <si>
    <t>CONCESIONES Y LICENCIAS</t>
  </si>
  <si>
    <t>(-) AMORTIZACIÓN ACUMULADA DE ACTIVOS INTANGIBLE</t>
  </si>
  <si>
    <t>(-) DETERIORO ACUMULADO DE ACTIVO INTANGIBLE</t>
  </si>
  <si>
    <t>OTROS INTANGIBLES</t>
  </si>
  <si>
    <t>ACTIVOS POR IMPUESTOS DIFERIDOS</t>
  </si>
  <si>
    <t>ACTIVOS FINANCIEROS NO CORRIENTES</t>
  </si>
  <si>
    <t>(-) PROVISION POR DETERIORO DE ACTIVOS FINANCIEROS MANTENIDOS HASTA EL VENCIMIENTO</t>
  </si>
  <si>
    <t>DOCUMENTOS Y CUENTAS POR COBRAR</t>
  </si>
  <si>
    <t>(-) PROVISIÓN CUENTAS INCOBRABLES DE ACTIVOS FINANCIEROS NO CORRIENTES</t>
  </si>
  <si>
    <t>ACTIVOS ADQUIRIDOS EN ARRENDAMIENTO FINANCIERO</t>
  </si>
  <si>
    <t>OTROS ACTIVOS NO CORRIENTES</t>
  </si>
  <si>
    <t>DERECHOS FIDUCIARIOS</t>
  </si>
  <si>
    <t>DEPÓSITOS EN GARANTÍA</t>
  </si>
  <si>
    <t>DEPÓSITOS EN GARANTÍA POR OPERACIONES BURSÁTILES</t>
  </si>
  <si>
    <t>CUOTA PATRIMONIAL BOLSA DE VALORES</t>
  </si>
  <si>
    <t>ACCIONES DEPÒSITO CENTRALIZADO DE VALORES</t>
  </si>
  <si>
    <t>INVERSIONES SUBSIDIARIAS</t>
  </si>
  <si>
    <t>INVERSIONES ASOCIADAS</t>
  </si>
  <si>
    <t>INVERSIONES NEGOCIOS CONJUNTOS</t>
  </si>
  <si>
    <t>OTRAS INVERSIONES</t>
  </si>
  <si>
    <t>(-) PROVISIÓN VALUACIÓN DE INVERSIONES</t>
  </si>
  <si>
    <t>TOTAL ACTIVOS NO CORRIENTE</t>
  </si>
  <si>
    <t xml:space="preserve">TOTAL ACTIVOS </t>
  </si>
  <si>
    <t>PASIVO</t>
  </si>
  <si>
    <t>PASIVO CORRIENTE</t>
  </si>
  <si>
    <t>PASIVOS FINANCIEROS A VALOR RAZONABLE CON CAMBIOS EN RESULTADOS</t>
  </si>
  <si>
    <t>PASIVOS POR CONTRATOS DE ARRENDAMIENTO FINANCIEROS</t>
  </si>
  <si>
    <t>CUENTAS Y DOCUMENTOS POR PAGAR</t>
  </si>
  <si>
    <t>LOCALES</t>
  </si>
  <si>
    <t>PRÉSTAMOS</t>
  </si>
  <si>
    <t>ANTICIPOS RECIBIDOS</t>
  </si>
  <si>
    <t>OTRAS</t>
  </si>
  <si>
    <t>DEL EXTERIOR</t>
  </si>
  <si>
    <t>OBLIGACIONES CON INSTITUCIONES FINANCIERAS</t>
  </si>
  <si>
    <t>PROVISIONES</t>
  </si>
  <si>
    <t>PORCIÓN CORRIENTE DE VALORES EMITIDOS</t>
  </si>
  <si>
    <t>INTERESES POR PAGAR</t>
  </si>
  <si>
    <t>OTRAS OBLIGACIONES CORRIENTES</t>
  </si>
  <si>
    <t>CON LA ADMINISTRACIÓN TRIBUTARIA</t>
  </si>
  <si>
    <t>IMPUESTO A LA RENTA POR PAGAR DEL EJERCICIO</t>
  </si>
  <si>
    <t>CON EL IESS</t>
  </si>
  <si>
    <t>POR BENEFICIOS DE LEY A EMPLEADOS</t>
  </si>
  <si>
    <t>PARTICIPACIÓN TRABAJADORES POR PAGAR DEL EJERCICIO</t>
  </si>
  <si>
    <t>DIVIDENDOS POR PAGAR</t>
  </si>
  <si>
    <t>CUENTAS POR PAGAR DIVERSAS/ RELACIONADAS</t>
  </si>
  <si>
    <t>OTROS PASIVOS FINANCIEROS</t>
  </si>
  <si>
    <t>ANTICIPOS DE CLIENTES</t>
  </si>
  <si>
    <t>PASIVOS DIRECTAMENTE ASOCIADOS CON LOS ACTIVOS NO CORRIENTES Y OPERACIONES DISCONTINUADAS</t>
  </si>
  <si>
    <t>PORCION CORRIENTE DE PROVISIONES POR BENEFICIOS A EMPLEADOS</t>
  </si>
  <si>
    <t>JUBILACION PATRONAL</t>
  </si>
  <si>
    <t>OTROS BENEFICIOS PARA LOS EMPLEADOS</t>
  </si>
  <si>
    <t>OTROS PASIVOS CORRIENTES</t>
  </si>
  <si>
    <t>COMISIONES POR PAGAR</t>
  </si>
  <si>
    <t>POR OPERACIONES BURSÁTILES</t>
  </si>
  <si>
    <t>POR CUSTODIA</t>
  </si>
  <si>
    <t>POR ADMINISTRACIÓN</t>
  </si>
  <si>
    <t>OTRAS COMISIONES</t>
  </si>
  <si>
    <t>SANCIONES Y MULTAS</t>
  </si>
  <si>
    <t>INDEMNIZACIONES</t>
  </si>
  <si>
    <t>OBLIGACIONES JUDICIALES</t>
  </si>
  <si>
    <t>ACREEDORES POR INTERMEDIACIÓN</t>
  </si>
  <si>
    <t>OBLIGACIÓN POR COMPROMISO DE RECOMPRA</t>
  </si>
  <si>
    <t>POR CONTRATOS DE UNDERWRITING</t>
  </si>
  <si>
    <t>TOTAL PASIVO CORRIENTE</t>
  </si>
  <si>
    <t>PASIVO NO CORRIENTE</t>
  </si>
  <si>
    <t>PASIVOS POR CONTRATOS DE ARRENDAMIENTO FINANCIERO</t>
  </si>
  <si>
    <t>CUENTAS POR PAGAR DIVERSAS/RELACIONADAS</t>
  </si>
  <si>
    <t>PORCIÓN NO CORRIENTE DE VALORES EMITIDOS</t>
  </si>
  <si>
    <t>PROVISIONES POR BENEFICIOS A EMPLEADOS</t>
  </si>
  <si>
    <t>OTROS BENEFICIOS NO CORRIENTES PARA LOS EMPLEADOS</t>
  </si>
  <si>
    <t>OTRAS PROVISIONES</t>
  </si>
  <si>
    <t>PASIVO DIFERIDO</t>
  </si>
  <si>
    <t>INGRESOS DIFERIDOS</t>
  </si>
  <si>
    <t>PASIVOS POR IMPUESTOS DIFERIDOS</t>
  </si>
  <si>
    <t>OTROS PASIVOS NO CORRIENTES</t>
  </si>
  <si>
    <t>TOTAL PASIVO NO CORRIENTE</t>
  </si>
  <si>
    <t>PATRIMONIO</t>
  </si>
  <si>
    <t>PATRIMONIO NETO ATRIBUIBLE A LOS PROPIETARIOS DE LA CONTROLADORA</t>
  </si>
  <si>
    <t>CAPITAL</t>
  </si>
  <si>
    <t>CAPITAL SUSCRITO O  ASIGNADO</t>
  </si>
  <si>
    <t>(-) CAPITAL SUSCRITO NO PAGADO, ACCIONES EN TESORERÍA</t>
  </si>
  <si>
    <t>FONDO PATRIMONIAL</t>
  </si>
  <si>
    <t>PATRIMONIO DE LOS NEGOCIOS FIDUCIARIOS</t>
  </si>
  <si>
    <t>PATRIMONIO DE LOS FONDOS DE INVERSIÓN</t>
  </si>
  <si>
    <t>PATRIMONIO DEL FONDO ADMINISTRADO</t>
  </si>
  <si>
    <t>PATRIMONIO DEL FONDO COLECTIVO</t>
  </si>
  <si>
    <t>APORTES DE SOCIOS O ACCIONISTAS PARA FUTURA CAPITALIZACIÓN</t>
  </si>
  <si>
    <t>PRIMA POR EMISIÓN PRIMARIA DE ACCIONES</t>
  </si>
  <si>
    <t>RESERVAS</t>
  </si>
  <si>
    <t>RESERVA LEGAL</t>
  </si>
  <si>
    <t>RESERVAS FACULTATIVA Y ESTATUTARIA</t>
  </si>
  <si>
    <t>OTROS RESULTADOS INTEGRALES</t>
  </si>
  <si>
    <t>SUPERAVIT DE ACTIVOS FINANCIEROS DISPONIBLES PARA LA VENTA</t>
  </si>
  <si>
    <t>SUPERAVIT POR REVALUACIÓN DE PROPIEDADES, PLANTA Y EQUIPO</t>
  </si>
  <si>
    <t>SUPERAVIT POR REVALUACION DE ACTIVOS INTANGIBLES</t>
  </si>
  <si>
    <t>OTROS SUPERAVIT POR REVALUACION</t>
  </si>
  <si>
    <t>RESULTADOS ACUMULADOS</t>
  </si>
  <si>
    <t>GANANCIAS ACUMULADAS</t>
  </si>
  <si>
    <t>(-) PÉRDIDAS ACUMULADAS</t>
  </si>
  <si>
    <t>RESULTADOS ACUMULADOS PROVENIENTES DE LA ADOPCION POR PRIMERA VEZ DE LAS NIIF</t>
  </si>
  <si>
    <t>RESERVA DE CAPITAL</t>
  </si>
  <si>
    <t>RESERVA POR DONACIONES</t>
  </si>
  <si>
    <t>RESERVA POR VALUACIÓN</t>
  </si>
  <si>
    <t>SUPERÁVIT POR REVALUACIÓN DE INVERSIONES</t>
  </si>
  <si>
    <t>RESULTADOS DEL EJERCICIO</t>
  </si>
  <si>
    <t>GANANCIA NETA DEL PERIODO</t>
  </si>
  <si>
    <t>(-) PÉRDIDA NETA DEL PERIODO</t>
  </si>
  <si>
    <t>PARTICIPACIÓN CONTROLADORA</t>
  </si>
  <si>
    <t>TOTAL PATRIMONIO</t>
  </si>
  <si>
    <t>TOTAL PASIVO + PATRIMONIO</t>
  </si>
  <si>
    <t>ALMACENES DE PRATI SA</t>
  </si>
  <si>
    <t>ESTADO DE SITUACION FINANCIERA</t>
  </si>
  <si>
    <t>DEL 01 AL 31 DE DICIEMBRE DEL 2014</t>
  </si>
  <si>
    <t>CODIGO</t>
  </si>
  <si>
    <t>TOTAL PASIVO</t>
  </si>
  <si>
    <t>DEL 01 AL 31 DE DICIEMBRE DEL 2015</t>
  </si>
  <si>
    <t>GERENTE</t>
  </si>
  <si>
    <t>CONTADOR</t>
  </si>
  <si>
    <t>INGRESOS DE ACTIVIDADES ORDINARIAS</t>
  </si>
  <si>
    <t>VENTA DE BIENES</t>
  </si>
  <si>
    <t>PRESTACION DE SERVICIOS</t>
  </si>
  <si>
    <t>INGRESOS POR ASESORÍA</t>
  </si>
  <si>
    <t>INGRESOS POR ESTRUCTURACIÓN DE OFERTA PÚBLICA DE VALORES</t>
  </si>
  <si>
    <t>INGRESOS POR ESTRUCTURACIÓN DE OFERTA PÚBLICA DE NEGOCIOS FIDUCIARIOS</t>
  </si>
  <si>
    <t>CONTRATOS DE CONSTRUCCION</t>
  </si>
  <si>
    <t>SUBVENCIONES DEL GOBIERNO</t>
  </si>
  <si>
    <t>REGALÍAS</t>
  </si>
  <si>
    <t>INTERESES</t>
  </si>
  <si>
    <t>INTERESES GENERADOS POR VENTAS A CREDITO</t>
  </si>
  <si>
    <t>INTERESES Y RENDIMIENTOS FINANCIEROS</t>
  </si>
  <si>
    <t>OTROS INTERESES GENERADOS</t>
  </si>
  <si>
    <t>DIVIDENDOS</t>
  </si>
  <si>
    <t>GANANCIA POR MEDICION A VALOR RAZONABLE  DE ACTIVOS BIOLOGICOS</t>
  </si>
  <si>
    <t>INGRESOS POR COMISIONES, PRESTACIÓN DE SERVICIOS, CUSTODIA, REGISTRO, COMPENSACIÓN Y LIQUIDACIÓN</t>
  </si>
  <si>
    <t>COMISIONES GANADAS POR INTERMEDIACIÓN DE VALORES</t>
  </si>
  <si>
    <t>POR OPERACIONES BURSATILES</t>
  </si>
  <si>
    <t>POR OPERACIONES EXTRABURSATILES</t>
  </si>
  <si>
    <t>POR COMISIÓN EN OPERACIONES</t>
  </si>
  <si>
    <t>POR INSCRIPCIONES</t>
  </si>
  <si>
    <t>POR MANTENIMIENTO DE INSCRIPCIÓN</t>
  </si>
  <si>
    <t>POR PRESTACIÓN DE SERVICIOS DE ADMINISTRACIÓN Y MANEJO</t>
  </si>
  <si>
    <t>PORTAFOLIO DE TERCEROS</t>
  </si>
  <si>
    <t>FONDOS ADMINISTRADOS</t>
  </si>
  <si>
    <t>FONDOS COLECTIVOS</t>
  </si>
  <si>
    <t>TITULARIZACIÓN</t>
  </si>
  <si>
    <t>FIDEICOMISOS MERCANTILES</t>
  </si>
  <si>
    <t>ENCARGOS FIDUCIARIOS</t>
  </si>
  <si>
    <t>POR CALIFICACION DE RIESGO</t>
  </si>
  <si>
    <t>POR REPRESENTACION DE OBLIGACIONISTAS</t>
  </si>
  <si>
    <t>CUSTODIA, REGISTRO, COMPENSACIÓN Y LIQUIDACIÓN</t>
  </si>
  <si>
    <t>CUSTODIA VALORES MATERIALIZADOS</t>
  </si>
  <si>
    <t>CUSTODIA VALORES DESMATERIALIZADOS</t>
  </si>
  <si>
    <t>COMPENSACIÓN Y LIQUIDACIÓN DE VALORES</t>
  </si>
  <si>
    <t>INGRESOS FINANCIEROS</t>
  </si>
  <si>
    <t>INTERESES FINANCIEROS</t>
  </si>
  <si>
    <t>GANANCIA EN INVERSIONES EN ASOCIADAS / SUBSIDIARIAS Y OTRAS</t>
  </si>
  <si>
    <t>VALUACION DE INSTRUMENTOS FINANCIEROS A VALOR RAZONABLE CON CAMBIO EN RESULTADOS</t>
  </si>
  <si>
    <t>GANANCIA EN VENTA DE TITULOS VALORES</t>
  </si>
  <si>
    <t>OTROS INGRESOS FINANCIEROS</t>
  </si>
  <si>
    <t>OTROS INGRESOS</t>
  </si>
  <si>
    <t>GANANCIA EN VENTA DE PROPIEDAD, PLANTA Y EQUIPO</t>
  </si>
  <si>
    <t>GANANCIA EN VENTA DE ACTIVOS BIOLOGICOS</t>
  </si>
  <si>
    <t>(-) DESCUENTO EN VENTAS</t>
  </si>
  <si>
    <t>(-) DEVOLUCIONES EN VENTAS</t>
  </si>
  <si>
    <t>(-) BONIFICACIÓN EN PRODUCTO</t>
  </si>
  <si>
    <t>(-) OTRAS REBAJAS COMERCIALES</t>
  </si>
  <si>
    <t>UTILIDAD EN CAMBIO</t>
  </si>
  <si>
    <t>GANANCIA BRUTA</t>
  </si>
  <si>
    <t>COSTO DE VENTAS Y PRODUCCIÓN</t>
  </si>
  <si>
    <t>MATERIALES UTILIZADOS O PRODUCTOS VENDIDOS</t>
  </si>
  <si>
    <t>(+) INVENTARIO INICIAL DE BIENES NO PRODUCIDOS POR LA COMPAÑIA</t>
  </si>
  <si>
    <t>(+) COMPRAS NETAS LOCALES DE BIENES NO PRODUCIDOS POR LA COMPAÑIA</t>
  </si>
  <si>
    <t>(+) IMPORTACIONES DE BIENES NO PRODUCIDOS POR LA COMPAÑIA</t>
  </si>
  <si>
    <t>(-) INVENTARIO FINAL DE BIENES NO PRODUCIDOS POR LA COMPAÑIA</t>
  </si>
  <si>
    <t>(+) INVENTARIO INICIAL DE MATERIA PRIMA</t>
  </si>
  <si>
    <t>(+) COMPRAS NETAS LOCALES DE MATERIA PRIMA</t>
  </si>
  <si>
    <t>(+) IMPORTACIONES DE MATERIA PRIMA</t>
  </si>
  <si>
    <t>(-) INVENTARIO FINAL DE MATERIA PRIMA</t>
  </si>
  <si>
    <t>(+) INVENTARIO INICIAL DE PRODUCTOS EN PROCESO</t>
  </si>
  <si>
    <t>(-) INVENTARIO FINAL DE PRODUCTOS EN PROCESO</t>
  </si>
  <si>
    <t>(+) INVENTARIO INICIAL PRODUCTOS TERMINADOS</t>
  </si>
  <si>
    <t>(-) INVENTARIO FINAL DE PRODUCTOS TERMINADOS</t>
  </si>
  <si>
    <t>(+) MANO DE OBRA DIRECTA</t>
  </si>
  <si>
    <t>SUELDOS Y BENEFICIOS SOCIALES</t>
  </si>
  <si>
    <t>GASTOS PLANES DE BENEFICIOS A EMPLEADOS</t>
  </si>
  <si>
    <t>(+) MANO DE OBRA INDIRECTA</t>
  </si>
  <si>
    <t>GASTO PLANES DE BENEFICIOS A EMPLEADOS</t>
  </si>
  <si>
    <t>(+) OTROS COSTOS INDIRECTOS DE FABRICACION</t>
  </si>
  <si>
    <t>DEPRECIACIÓN PROPIEDADES, PLANTA Y EQUIPO</t>
  </si>
  <si>
    <t>DETERIORO O PERDIDAS DE ACTIVOS BIOLOGICOS</t>
  </si>
  <si>
    <t>DETERIORO DE PROPIEDAD, PLANTA Y EQUIPO</t>
  </si>
  <si>
    <t>EFECTO VALOR NETO DE REALIZACION DE INVENTARIOS</t>
  </si>
  <si>
    <t>GASTO POR GARANTIAS EN VENTA DE PRODUCTOS O SERVICIOS</t>
  </si>
  <si>
    <t>MANTENIMIENTO Y REPARACIONES</t>
  </si>
  <si>
    <t>SUMINISTROS MATERIALES Y REPUESTOS</t>
  </si>
  <si>
    <t>OTROS COSTOS DE PRODUCCIÓN</t>
  </si>
  <si>
    <t>COSTOS DE CONTRATOS DE CONSTRUCCIONES</t>
  </si>
  <si>
    <t>COSTOS DE ACUERDO A PORCENTAJES O GRADOS DE TERMINACIÓN</t>
  </si>
  <si>
    <t>TOTAL INGRESOS</t>
  </si>
  <si>
    <t>GASTOS</t>
  </si>
  <si>
    <t>GASTOS DE VENTA</t>
  </si>
  <si>
    <t>SUELDOS, SALARIOS Y DEMÁS REMUNERACIONES</t>
  </si>
  <si>
    <t>APORTES A LA SEGURIDAD SOCIAL (INCLUIDO FONDO DE RESERVA)</t>
  </si>
  <si>
    <t>BENEFICIOS SOCIALES E INDEMNIZACIONES</t>
  </si>
  <si>
    <t>HONORARIOS, COMISIONES Y DIETAS A PERSONAS NATURALES</t>
  </si>
  <si>
    <t>REMUNERACIONES A OTROS TRABAJADORES AUTÓNOMOS</t>
  </si>
  <si>
    <t>HONORARIOS A EXTRANJEROS POR SERVICIOS OCASIONALES</t>
  </si>
  <si>
    <t>ARRENDAMIENTO OPERATIVO</t>
  </si>
  <si>
    <t>COMISIONES</t>
  </si>
  <si>
    <t>PROMOCIÓN Y PUBLICIDAD</t>
  </si>
  <si>
    <t>COMBUSTIBLES</t>
  </si>
  <si>
    <t>LUBRICANTES</t>
  </si>
  <si>
    <t>SEGUROS Y REASEGUROS (PRIMAS Y CESIONES)</t>
  </si>
  <si>
    <t>TRANSPORTE</t>
  </si>
  <si>
    <t>GASTOS DE GESTIÓN (AGASAJOS A ACCIONISTAS, TRABAJADORES Y CLIENTES)</t>
  </si>
  <si>
    <t>GASTOS DE VIAJE</t>
  </si>
  <si>
    <t>AGUA, ENERGÍA, LUZ, Y TELECOMUNICACIONES</t>
  </si>
  <si>
    <t>NOTARIOS Y REGISTRADORES DE LA PROPIEDAD O MERCANTILES</t>
  </si>
  <si>
    <t>DEPRECIACIONES:</t>
  </si>
  <si>
    <t>PROPIEDADES, PLANTA Y EQUIPO</t>
  </si>
  <si>
    <t>AMORTIZACIONES</t>
  </si>
  <si>
    <t>INTANGIBLES</t>
  </si>
  <si>
    <t>OTROS ACTIVOS</t>
  </si>
  <si>
    <t>GASTO DETERIORO</t>
  </si>
  <si>
    <t>INSTRUMENTOS FINANCIEROS</t>
  </si>
  <si>
    <t>CUENTAS POR COBRAR</t>
  </si>
  <si>
    <t>GASTOS POR CANTIDADES ANORMALES DE UTILIZACION EN EL PROCESO DE PRODUCCIÓN:</t>
  </si>
  <si>
    <t>MANO DE OBRA</t>
  </si>
  <si>
    <t>MATERIALES</t>
  </si>
  <si>
    <t>COSTOS DE PRODUCCION</t>
  </si>
  <si>
    <t>GASTO POR REESTRUCTURACION</t>
  </si>
  <si>
    <t>VALOR NETO DE REALIZACION DE INVENTARIOS</t>
  </si>
  <si>
    <t>GASTO IMPUESTO A LA RENTA (ACTIVOS Y PASIVOS DIFERIDOS)</t>
  </si>
  <si>
    <t>SUMINISTROS Y MATERIALES</t>
  </si>
  <si>
    <t>OTROS GASTOS</t>
  </si>
  <si>
    <t>GASTOS ADMINISTRATIVOS</t>
  </si>
  <si>
    <t>IMPUESTOS, CONTRIBUCIONES Y OTROS</t>
  </si>
  <si>
    <t>DEPRECIACIONES</t>
  </si>
  <si>
    <t>GASTO DETERIORO:</t>
  </si>
  <si>
    <t>GASTOS POR CANTIDADES ANORMALES DE UTILIZACION EN EL PROCESO DE PRODUCCIÓN</t>
  </si>
  <si>
    <t>GASTOS FINANCIEROS</t>
  </si>
  <si>
    <t>COMISIONES PAGADAS POR INTERMEDIACIÓN DE VALORES:</t>
  </si>
  <si>
    <t>GASTOS POR SERVICIOS DE ASESORIA Y ESTRUCTURACION</t>
  </si>
  <si>
    <t>POR ESTRUCTURACIÓN DE OFERTA PÚBLICA DE VALORES</t>
  </si>
  <si>
    <t>POR ESTRUCTURACIÓN DE OFERTA PÚBLICA DE NEGOCIOS FIDUCIARIOS</t>
  </si>
  <si>
    <t>GASTOS DE FINANCIAMIENTO DE ACTIVOS</t>
  </si>
  <si>
    <t>DIFERENCIA EN CAMBIO</t>
  </si>
  <si>
    <t>PERDIDA EN VENTA DE TITULOS VALORES</t>
  </si>
  <si>
    <t>PERDIDA EN VENTA DE PROPIEDAD, PLANTA Y EQUIPO</t>
  </si>
  <si>
    <t>PERDIDA EN VENTA DE ACTIVOS BIOLOGICOS</t>
  </si>
  <si>
    <t>OTROS GASTOS FINANCIEROS</t>
  </si>
  <si>
    <t>PERDIDA EN INVERSIONES EN ASOCIADAS / SUBSIDIARIAS Y OTRAS</t>
  </si>
  <si>
    <t>TOTAL GASTOS</t>
  </si>
  <si>
    <t>GANANCIA (PÉRDIDA) ANTES DE 15% A TRABAJADORES E IMPUESTO A LA RENTA DE OPERACIONES CONTINUADAS</t>
  </si>
  <si>
    <t>15% PARTICIPACIÓN TRABAJADORES</t>
  </si>
  <si>
    <t>GANANCIA (PÉRDIDA) ANTES DE IMPUESTOS</t>
  </si>
  <si>
    <t>IMPUESTO A LA RENTA CAUSADO</t>
  </si>
  <si>
    <t>GANANCIA (PÉRDIDA) DE OPERACIONES CONTINUADAS ANTES DEL IMPUESTO DIFERIDO</t>
  </si>
  <si>
    <t>(-) GASTO POR IMPUESTO DIFERIDO</t>
  </si>
  <si>
    <t>(+) INGRESO POR IMPUESTO DIFERIDO</t>
  </si>
  <si>
    <t>GANANCIA (PERDIDA) DE OPERACIONES CONTINUADAS</t>
  </si>
  <si>
    <t>INGRESOS POR OPERACIONES DISCONTINUADAS</t>
  </si>
  <si>
    <t>GASTOS POR OPERACIONES DISCONTINUADAS</t>
  </si>
  <si>
    <t>GANANCIA (PÉRDIDA) ANTES DE 15% A TRABAJADORES E IMPUESTO A LA RENTA DE OPERACIONES DISCONTINUADAS</t>
  </si>
  <si>
    <t>GANANCIA (PÉRDIDA) ANTES DE IMPUESTOS DE OPERACIONES DISCONTINUADAS</t>
  </si>
  <si>
    <t>GANANCIA (PÉRDIDA) DE OPERACIONES DISCONTINUADAS</t>
  </si>
  <si>
    <t>GANANCIA (PÉRDIDA) NETA DEL PERIODO</t>
  </si>
  <si>
    <t>OTRO RESULTADO INTEGRAL</t>
  </si>
  <si>
    <t>COMPONENTES DEL OTRO RESULTADO INTEGRAL</t>
  </si>
  <si>
    <t>DIFERENCIA DE CAMBIO POR CONVERSIÓN</t>
  </si>
  <si>
    <t>VALUACION DE ACTIVOS FINANCIEROS DISPONIBLES PARA LA VENTA</t>
  </si>
  <si>
    <t>GANANCIAS POR REVALUACIÓN DE PROPIEDADES, PLANTA  Y EQUIPO</t>
  </si>
  <si>
    <t>GANANCIAS (PÉRDIDAS) ACTUARIALES POR PLANES DE BENEFICIOS DEFINIDOS</t>
  </si>
  <si>
    <t>REVERSION DEL DETERIORO (PÉRDIDA POR DETERIORO) DE UN ACTIVO REVALUADO</t>
  </si>
  <si>
    <t>PARTICIPACION DE OTRO RESULTADO INTEGRAL DE ASOCIADAS</t>
  </si>
  <si>
    <t>IMPUESTO SOBRE LAS GANANCIAS RELATIVO A OTRO RESULTADO INTEGRAL</t>
  </si>
  <si>
    <t>OTROS (DETALLAR EN NOTAS)</t>
  </si>
  <si>
    <t>RESULTADO INTEGRAL TOTAL DEL AÑO</t>
  </si>
  <si>
    <t>PROPIETARIOS DE LA CONTROLADORA</t>
  </si>
  <si>
    <t>PARTICIPACION NO CONTROLADORA (INFORMATIVO)</t>
  </si>
  <si>
    <t>ESTADO DE RESULTADOS</t>
  </si>
  <si>
    <t>VALOR (En USD$)</t>
  </si>
  <si>
    <t>INCREMENTO NETO (DISMINUCIÓN) EN EL EFECTIVO Y EQUIVALENTES AL EFECTIVO, ANTES DEL EFECTO DE LOS CAMBIOS</t>
  </si>
  <si>
    <t>FLUJOS DE EFECTIVO PROCEDENTES DE (UTILIZADOS EN) ACTIVIDADES DE OPERACIÓN</t>
  </si>
  <si>
    <t>CLASES DE COBROS POR ACTIVIDADES DE OPERACIÓN</t>
  </si>
  <si>
    <t>COBROS PROCEDENTES DE LAS VENTAS DE BIENES Y PRESTACIÓN DE SERVICIOS</t>
  </si>
  <si>
    <t>COBROS PROCEDENTES DE REGALÍAS, CUOTAS, COMISIONES Y OTROS INGRESOS DE ACTIVIDADES ORDINARIAS</t>
  </si>
  <si>
    <t>COBROS PROCEDENTES DE CONTRATOS MANTENIDOS CON PROPÓSITOS DE INTERMEDIACIÓN O PARA NEGOCIAR</t>
  </si>
  <si>
    <t>COBROS PROCEDENTES DE PRIMAS Y PRESTACIONES, ANUALIDADES Y OTROS BENEFICIOS DE PÓLIZAS SUSCRITAS</t>
  </si>
  <si>
    <t>OTROS COBROS POR ACTIVIDADES DE OPERACIÓN</t>
  </si>
  <si>
    <t>CLASES DE PAGOS POR ACTVIDADES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</si>
  <si>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</si>
  <si>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</si>
  <si>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</si>
  <si>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</si>
  <si>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</si>
  <si>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</si>
  <si>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</si>
  <si>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</si>
  <si>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</si>
  <si>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IMPUESTOS A LAS GANANCIAS PAGADOS</t>
  </si>
  <si>
    <t>OTRAS ENTRADAS (SALIDAS) DE EFECTIVO</t>
  </si>
  <si>
    <t>FLUJOS DE EFECTIVO PROCEDENTES DE (UTILIZADOS EN) ACTIVIDADES DE INVERSIÓN</t>
  </si>
  <si>
    <t>EFECTIVO PROCEDENTES DE LA VENTA DE ACCIONES EN SUBSIDIARIAS U OTROS NEGOCIOS</t>
  </si>
  <si>
    <t>EFECTIVO UTILIZADO PARA ADQUIRIR ACCIONES EN SUBSIDIARIAS U OTROS NEGOCIOS PARA TENER EL CONTROL</t>
  </si>
  <si>
    <t>EFECTIVO UTILIZADO EN LA COMPRA DE PARTICIPACIONES NO CONTROLADORAS</t>
  </si>
  <si>
    <t>OTROS COBROS POR LA VENTA DE ACCIONES O INSTRUMENTOS DE DEUDA DE OTRAS ENTIDADES</t>
  </si>
  <si>
    <t>OTROS PAGOS PARA ADQUIRIR ACCIONES O INSTRUMENTOS DE DEUDA DE OTRAS ENTIDADES</t>
  </si>
  <si>
    <t>OTROS COBROS POR LA VENTA DE PARTICIPACIONES EN NEGOCIOS CONJUNTOS</t>
  </si>
  <si>
    <t>OTROS PAGOS PARA ADQUIRIR PARTICIPACIONES EN NEGOCIOS CONJUNTOS</t>
  </si>
  <si>
    <t>IMPORTES PROCEDENTES POR LA VENTA DE PROPIEDADES, PLANTA Y EQUIPO</t>
  </si>
  <si>
    <t>ADQUISICIONES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</si>
  <si>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</si>
  <si>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</si>
  <si>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</si>
  <si>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</si>
  <si>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</si>
  <si>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EFECTUADOS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</si>
  <si>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</si>
  <si>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</si>
  <si>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</si>
  <si>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FLUJOS DE EFECTIVO PROCEDENTES DE (UTILIZADOS EN) ACTIVIDADES DE FINANCIACIÓN</t>
  </si>
  <si>
    <t>APORTE EN EFECTIVO POR AUMENTO DE CAPITAL</t>
  </si>
  <si>
    <t>FINANCIAMIENTO POR EMISIÓN DE TÍTULOS VALORES</t>
  </si>
  <si>
    <t>PAGOS POR ADQUIRIR O RESCATAR LAS ACCIONES DE LA ENTIDAD</t>
  </si>
  <si>
    <t>FINANCIACIÓN POR PRÉSTAMOS A LARGO PLAZO</t>
  </si>
  <si>
    <t>PAGOS DE PRÉSTAMOS</t>
  </si>
  <si>
    <t>PAGOS DE PASIVOS POR ARRENDAMIENTOS FINANCIEROS</t>
  </si>
  <si>
    <t>EFECTOS DE LA VARIACION EN LA TASA DE CAMBIO SOBRE EL EFECTIVO Y EQUIVALENTES AL EFECTIVO</t>
  </si>
  <si>
    <t>EFECTOS DE LA VARIACIÓN EN LA TASA DE CAMBIO SOBRE EL EFECTIVO Y EQUIVALENTES AL EFECTIVO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</si>
  <si>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</si>
  <si>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</si>
  <si>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</si>
  <si>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GANANCIA (PÉRDIDA) ANTES DE 15% A TRABAJADORES E IMPUESTO A LA RENTA</t>
  </si>
  <si>
    <t>AJUSTE POR PARTIDAS DISTINTAS AL EFECTIVO</t>
  </si>
  <si>
    <t>AJUSTES POR GASTO DE DEPRECIACIÓN Y AMORTIZACIÓN</t>
  </si>
  <si>
    <t>AJUSTES POR GASTOS POR DETERIORO (REVERSIONES POR DETERIORO) RECONOCIDAS EN LOS RESULTADOS DEL</t>
  </si>
  <si>
    <t>PÉRDIDA (GANANCIA) DE MONEDA EXTRANJERA NO REALIZADA</t>
  </si>
  <si>
    <t>PÉRDIDAS EN CAMBIO DE MONEDA EXTRANJERA</t>
  </si>
  <si>
    <t>AJUSTES POR GASTOS EN PROVISIONES</t>
  </si>
  <si>
    <t>AJUSTE POR PARTICIPACIONES NO CONTROLADORAS</t>
  </si>
  <si>
    <t>AJUSTE POR PAGOS BASADOS EN ACCIONES</t>
  </si>
  <si>
    <t>AJUSTES POR GANANCIAS (PÉRDIDAS) EN VALOR RAZONABLE</t>
  </si>
  <si>
    <t>AJUSTES POR GASTO POR IMPUESTO A LA RENTA</t>
  </si>
  <si>
    <t>AJUSTES POR GASTO POR PARTICIPACIÓN TRABAJADORES</t>
  </si>
  <si>
    <t>OTROS AJUSTES POR PARTIDAS DISTINTAS AL EFECTIVO</t>
  </si>
  <si>
    <t>CAMBIOS EN ACTIVOS Y PASIVOS</t>
  </si>
  <si>
    <t>(INCREMENTO) DISMINUCIÓN EN OTRAS CUENTAS POR COBRAR</t>
  </si>
  <si>
    <t>(INCREMENTO) DISMINUCIÓN EN ANTICIPOS DE PROVEEDORES</t>
  </si>
  <si>
    <t>(INCREMENTO) DISMINUCIÓN EN INVENTARIOS</t>
  </si>
  <si>
    <t>(INCREMENTO) DISMINUCIÓN EN OTROS ACTIVOS</t>
  </si>
  <si>
    <t>INCREMENTO (DISMINUCIÓN) EN CUENTAS POR PAGAR COMERCIALES</t>
  </si>
  <si>
    <t>INCREMENTO (DISMINUCIÓN) EN OTRAS CUENTAS POR PAGAR</t>
  </si>
  <si>
    <t>INCREMENTO (DISMINUCIÓN) EN BENEFICIOS EMPLEADOS</t>
  </si>
  <si>
    <t>INCREMENTO (DISMINUCIÓN) EN ANTICIPOS DE CLIENTES</t>
  </si>
  <si>
    <t>INCREMENTO (DISMINUCIÓN) EN OTROS PASIVOS</t>
  </si>
  <si>
    <t>FLUJOS DE EFECTIVO NETOS PROCEDENTES DE (UTILIZADOS EN) ACTIVIDADES DE OPERACIÓN</t>
  </si>
  <si>
    <t>(INCREMENTO) DISMINUCIÓN EN CUENTAS POR COBRAR CLIENTES</t>
  </si>
  <si>
    <t>NOMBRE</t>
  </si>
  <si>
    <t>FORMULA</t>
  </si>
  <si>
    <t>CALCULO</t>
  </si>
  <si>
    <t>SEMAFORIZACION</t>
  </si>
  <si>
    <t>INTERPRETACION</t>
  </si>
  <si>
    <t>Liquidez Corriente</t>
  </si>
  <si>
    <t>Activo Corriente</t>
  </si>
  <si>
    <t>Si el resultado es igual a 1, la empresa cumple con sus obligacones a corto plazo</t>
  </si>
  <si>
    <t>Pasivo Corriente</t>
  </si>
  <si>
    <t xml:space="preserve">La empresa cuenta con un valor en dolares de </t>
  </si>
  <si>
    <t>para cubrir sus deudas a corto plazo</t>
  </si>
  <si>
    <t>Prueba Acida</t>
  </si>
  <si>
    <t>Activo Corriente - Inventario</t>
  </si>
  <si>
    <t>Si el resultado es igual a 1, la empresa cumple con sus obligacones a corto plazo sin contar con su inventario</t>
  </si>
  <si>
    <t>para cubrir sus deudas a corto plazo sin contar con su activo de mayor liquidez</t>
  </si>
  <si>
    <t>Capital  de Trabajo</t>
  </si>
  <si>
    <t>Activos Corrientes - Pasivo corriente</t>
  </si>
  <si>
    <t>Lo ideal es que el activo corriente sea mayor que el pasivo corriente, ya que el excedente puede ser utilizado en la generación de mas utilidades</t>
  </si>
  <si>
    <t>Endeudamiento del activo</t>
  </si>
  <si>
    <t>Pasivo total</t>
  </si>
  <si>
    <t>Entre menor sea el valor de esta razon, sera mejor la situacion financiera de la empresa, al ser el pasivo la proporcion menor del activo</t>
  </si>
  <si>
    <t>Activo Total</t>
  </si>
  <si>
    <t>Endeudamiento Patrimonial</t>
  </si>
  <si>
    <t xml:space="preserve">Pasivo Total </t>
  </si>
  <si>
    <t>Patrimonio</t>
  </si>
  <si>
    <t>Endeudamiento a corto plazo</t>
  </si>
  <si>
    <r>
      <t>Pasivo corriente</t>
    </r>
    <r>
      <rPr>
        <sz val="14"/>
        <color theme="1"/>
        <rFont val="Cambria"/>
        <family val="2"/>
        <scheme val="major"/>
      </rPr>
      <t xml:space="preserve">      x    100</t>
    </r>
  </si>
  <si>
    <t>El cociente obtenido refleja que las deudas a corto plazo equivalen al % del patrimonio neto; lo cual es un porcentaje alto si se considera que las deudas a corto plazo deben ser lo mas bajo posible para que no asfixie a la empresa</t>
  </si>
  <si>
    <t xml:space="preserve">               patrimonio</t>
  </si>
  <si>
    <t xml:space="preserve">Apalancamiento </t>
  </si>
  <si>
    <t>Activo total</t>
  </si>
  <si>
    <t>Si la rentabiliad del capital invertido es superior al costo de los capitales prestados, en ese caso, la rentabilidad del capital propio queda mejorada</t>
  </si>
  <si>
    <t>patrimono</t>
  </si>
  <si>
    <t>Cada 1 dolare que se utiliza de su patrimonio genera      de utilidad</t>
  </si>
  <si>
    <t>Apalancamiento Financiero</t>
  </si>
  <si>
    <t>Utilidades antes de Impuestos</t>
  </si>
  <si>
    <t xml:space="preserve">                              Patrimonio                                    </t>
  </si>
  <si>
    <t xml:space="preserve">Por cada dólar de utilidad que se genera tiene un </t>
  </si>
  <si>
    <t>Utilidades antes de Impuestos e Intereses</t>
  </si>
  <si>
    <t>que pertenece al patrimonio de la entidad</t>
  </si>
  <si>
    <t>Margen Bruto</t>
  </si>
  <si>
    <t>Ventas-Costo de Ventas</t>
  </si>
  <si>
    <t xml:space="preserve">la participacion de las ventas netas es </t>
  </si>
  <si>
    <t>Ventas</t>
  </si>
  <si>
    <t>sobre el total de ventas realizadas</t>
  </si>
  <si>
    <t>Margen Operacional</t>
  </si>
  <si>
    <t>Utilidad Operacional</t>
  </si>
  <si>
    <t>L a utilidad operacional es de</t>
  </si>
  <si>
    <t>sobre el total de ventas netas</t>
  </si>
  <si>
    <t>Rotacion de ventas</t>
  </si>
  <si>
    <t>Las ventas que genera la entidad tienden a  giranr</t>
  </si>
  <si>
    <t>Activos Totales</t>
  </si>
  <si>
    <t>veces al año</t>
  </si>
  <si>
    <t>Rotacion de cartera</t>
  </si>
  <si>
    <t xml:space="preserve">Las ventas a credito se mueven en un promedio de </t>
  </si>
  <si>
    <t>Cuentas por cobrar</t>
  </si>
  <si>
    <t>durante el año analizado</t>
  </si>
  <si>
    <t>Entre mayor sea su valor, habra mayor apalancamiento financiero, pero tammbien mas deuda por lo cual podra resultar incombeniente</t>
  </si>
  <si>
    <t>INDICADORES</t>
  </si>
  <si>
    <t>FLUJO DE EFECTIVO METODO DIRECTO</t>
  </si>
  <si>
    <t>UNIVERSIDAD DE LAS FUERZAS ARMADAS ESPE</t>
  </si>
  <si>
    <t xml:space="preserve">INTEGRANTES: </t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</si>
  <si>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Cambria"/>
        <family val="1"/>
      </rPr>
      <t>Silvia Casa</t>
    </r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</si>
  <si>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Cambria"/>
        <family val="1"/>
      </rPr>
      <t>Vanessa Villacis</t>
    </r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</si>
  <si>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Cambria"/>
        <family val="1"/>
      </rPr>
      <t>Sulema Taipe</t>
    </r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</si>
  <si>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Cambria"/>
        <family val="1"/>
      </rPr>
      <t>Mariela Gallo</t>
    </r>
  </si>
  <si>
    <r>
      <t xml:space="preserve">NIVEL: </t>
    </r>
    <r>
      <rPr>
        <sz val="14"/>
        <color theme="1"/>
        <rFont val="Cambria"/>
        <family val="1"/>
      </rPr>
      <t>8º Finanzas “A”</t>
    </r>
  </si>
  <si>
    <t>ASIGNATURA</t>
  </si>
  <si>
    <t>TEMA</t>
  </si>
  <si>
    <t>VALOR (En USD$) 2014</t>
  </si>
  <si>
    <t>VALOR (En USD$) 2015</t>
  </si>
  <si>
    <t>MODELOS DE SIMULACIÓN FINANCIERA</t>
  </si>
  <si>
    <t>DEPARTAMENTO DE CIENCIAS ECONÓMICAS ADMINISTRATIVAS Y DEL COMERCIO</t>
  </si>
  <si>
    <r>
      <t xml:space="preserve">CARRERA: </t>
    </r>
    <r>
      <rPr>
        <sz val="14"/>
        <color theme="1"/>
        <rFont val="Cambria"/>
        <family val="1"/>
      </rPr>
      <t xml:space="preserve">Ingeniería en Finanzas y Auditoría. </t>
    </r>
  </si>
  <si>
    <r>
      <t xml:space="preserve">DOCENTE: </t>
    </r>
    <r>
      <rPr>
        <sz val="14"/>
        <color theme="1"/>
        <rFont val="Cambria"/>
        <family val="1"/>
      </rPr>
      <t>Eco. Marco Veloz</t>
    </r>
  </si>
  <si>
    <t>PLANTILLAS DE LA EMPRESA DE PRATI.</t>
  </si>
  <si>
    <t>OCTUBRE 2016 –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</si>
</sst>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[$$-300A]\ #,##0.00_);\([$$-300A]\ #,##0.00\)"/>
  </numFmts>
  <fonts count="9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74196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174196"/>
      <name val="Palatino Linotype"/>
      <family val="1"/>
    </font>
    <font>
      <b/>
      <sz val="9"/>
      <color rgb="FFFF0000"/>
      <name val="Calibri"/>
      <family val="2"/>
      <scheme val="minor"/>
    </font>
    <font>
      <sz val="9"/>
      <color theme="4" tint="-0.249977111117893"/>
      <name val="Cambria"/>
      <family val="1"/>
      <scheme val="major"/>
    </font>
    <font>
      <sz val="8"/>
      <color theme="4" tint="-0.249977111117893"/>
      <name val="Cambria"/>
      <family val="1"/>
      <scheme val="major"/>
    </font>
    <font>
      <b/>
      <sz val="8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rgb="FF174196"/>
      <name val="Cambria"/>
      <family val="1"/>
      <scheme val="major"/>
    </font>
    <font>
      <sz val="8"/>
      <color rgb="FF174196"/>
      <name val="Cambria"/>
      <family val="1"/>
      <scheme val="major"/>
    </font>
    <font>
      <b/>
      <sz val="9"/>
      <color theme="4" tint="-0.249977111117893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rgb="FFFF0000"/>
      <name val="Cambria"/>
      <family val="1"/>
      <scheme val="major"/>
    </font>
    <font>
      <b/>
      <sz val="9"/>
      <color rgb="FF00B050"/>
      <name val="Cambria"/>
      <family val="1"/>
      <scheme val="major"/>
    </font>
    <font>
      <b/>
      <sz val="9"/>
      <color rgb="FF7030A0"/>
      <name val="Cambria"/>
      <family val="1"/>
      <scheme val="major"/>
    </font>
    <font>
      <b/>
      <sz val="8"/>
      <color theme="4" tint="-0.249977111117893"/>
      <name val="Cambria"/>
      <family val="1"/>
      <scheme val="major"/>
    </font>
    <font>
      <b/>
      <sz val="8"/>
      <color rgb="FF00B050"/>
      <name val="Calibri"/>
      <family val="2"/>
      <scheme val="minor"/>
    </font>
    <font>
      <sz val="8"/>
      <color theme="1"/>
      <name val="Cambria"/>
      <family val="1"/>
      <scheme val="major"/>
    </font>
    <font>
      <sz val="8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sz val="8"/>
      <color rgb="FF174196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8"/>
      <color rgb="FF174196"/>
      <name val="Calibri"/>
      <family val="2"/>
      <scheme val="minor"/>
    </font>
    <font>
      <i/>
      <sz val="8"/>
      <color rgb="FF00B050"/>
      <name val="Cambria"/>
      <family val="1"/>
      <scheme val="major"/>
    </font>
    <font>
      <sz val="8"/>
      <color rgb="FFFF0000"/>
      <name val="Cambria"/>
      <family val="1"/>
      <scheme val="major"/>
    </font>
    <font>
      <i/>
      <sz val="8"/>
      <color rgb="FFFF0000"/>
      <name val="Cambria"/>
      <family val="1"/>
      <scheme val="major"/>
    </font>
    <font>
      <i/>
      <sz val="8"/>
      <color rgb="FF00B05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8"/>
      <color rgb="FF174196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7419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mbria"/>
      <family val="1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00B050"/>
      <name val="Cambria"/>
      <family val="1"/>
      <scheme val="major"/>
    </font>
    <font>
      <sz val="8"/>
      <color rgb="FF00B050"/>
      <name val="Cambria"/>
      <family val="1"/>
      <scheme val="major"/>
    </font>
    <font>
      <sz val="8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8"/>
      <color rgb="FF7030A0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i/>
      <sz val="8"/>
      <color rgb="FF7030A0"/>
      <name val="Cambria"/>
      <family val="1"/>
      <scheme val="major"/>
    </font>
    <font>
      <b/>
      <i/>
      <u val="singleAccounting"/>
      <sz val="8"/>
      <color rgb="FF00B050"/>
      <name val="Cambria"/>
      <family val="1"/>
      <scheme val="major"/>
    </font>
    <font>
      <b/>
      <u val="singleAccounting"/>
      <sz val="8"/>
      <color rgb="FF00B050"/>
      <name val="Calibri"/>
      <family val="2"/>
      <scheme val="minor"/>
    </font>
    <font>
      <b/>
      <sz val="14"/>
      <color theme="0"/>
      <name val="Aharoni"/>
    </font>
    <font>
      <b/>
      <sz val="14"/>
      <color theme="1"/>
      <name val="Batang"/>
      <family val="1"/>
    </font>
    <font>
      <u/>
      <sz val="14"/>
      <color theme="1"/>
      <name val="Cambria"/>
      <family val="2"/>
      <scheme val="major"/>
    </font>
    <font>
      <sz val="14"/>
      <color theme="1"/>
      <name val="Calibri"/>
      <family val="2"/>
      <scheme val="minor"/>
    </font>
    <font>
      <sz val="11"/>
      <color theme="1"/>
      <name val="Cambria"/>
      <family val="2"/>
      <scheme val="major"/>
    </font>
    <font>
      <sz val="14"/>
      <color theme="1"/>
      <name val="Cambria"/>
      <family val="2"/>
      <scheme val="major"/>
    </font>
    <font>
      <sz val="12"/>
      <color theme="1"/>
      <name val="Cambria"/>
      <family val="2"/>
      <scheme val="major"/>
    </font>
    <font>
      <b/>
      <sz val="14"/>
      <color theme="0"/>
      <name val="Calibri"/>
      <family val="2"/>
      <scheme val="minor"/>
    </font>
    <font>
      <b/>
      <sz val="11"/>
      <color theme="1"/>
      <name val="Batang"/>
      <family val="1"/>
    </font>
    <font>
      <u/>
      <sz val="11"/>
      <color theme="1"/>
      <name val="Cambria"/>
      <family val="2"/>
      <scheme val="major"/>
    </font>
    <font>
      <sz val="14"/>
      <name val="Calibri"/>
      <family val="2"/>
      <scheme val="minor"/>
    </font>
    <font>
      <sz val="11"/>
      <color theme="1"/>
      <name val="Segoe Script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6"/>
      <color theme="1"/>
      <name val="Calibri"/>
      <family val="2"/>
      <scheme val="minor"/>
    </font>
    <font>
      <b/>
      <sz val="16"/>
      <color rgb="FF174196"/>
      <name val="Cambria"/>
      <family val="1"/>
      <scheme val="major"/>
    </font>
    <font>
      <b/>
      <sz val="22"/>
      <color rgb="FF174196"/>
      <name val="Cambria"/>
      <family val="1"/>
      <scheme val="major"/>
    </font>
    <font>
      <b/>
      <sz val="18"/>
      <color theme="1"/>
      <name val="Cambria"/>
      <family val="1"/>
    </font>
    <font>
      <b/>
      <sz val="3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4"/>
      <color theme="1"/>
      <name val="Wingdings"/>
      <charset val="2"/>
    </font>
    <font>
      <sz val="7"/>
      <color theme="1"/>
      <name val="Times New Roman"/>
      <family val="1"/>
    </font>
    <font>
      <sz val="12"/>
      <color theme="1"/>
      <name val="Cambria"/>
      <family val="1"/>
    </font>
    <font>
      <b/>
      <sz val="9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0" fillId="0" borderId="0" applyNumberFormat="0" applyFill="0" applyBorder="0" applyAlignment="0" applyProtection="0">
      <alignment vertical="top"/>
      <protection locked="0"/>
    </xf>
    <xf numFmtId="44" fontId="81" fillId="0" borderId="0" applyFont="0" applyFill="0" applyBorder="0" applyAlignment="0" applyProtection="0"/>
    <xf numFmtId="0" fontId="82" fillId="0" borderId="0"/>
    <xf numFmtId="0" fontId="81" fillId="0" borderId="0"/>
  </cellStyleXfs>
  <cellXfs count="352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/>
    <xf numFmtId="0" fontId="6" fillId="0" borderId="0" xfId="0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166" fontId="8" fillId="0" borderId="0" xfId="0" applyNumberFormat="1" applyFont="1" applyFill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/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166" fontId="25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Alignme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/>
    <xf numFmtId="164" fontId="12" fillId="0" borderId="0" xfId="0" applyNumberFormat="1" applyFont="1" applyAlignment="1">
      <alignment horizontal="right" vertical="center" wrapText="1"/>
    </xf>
    <xf numFmtId="0" fontId="28" fillId="0" borderId="0" xfId="0" applyFont="1" applyFill="1" applyBorder="1" applyAlignment="1">
      <alignment horizontal="left" vertical="center" wrapText="1"/>
    </xf>
    <xf numFmtId="165" fontId="30" fillId="0" borderId="0" xfId="0" applyNumberFormat="1" applyFont="1" applyAlignment="1">
      <alignment wrapText="1"/>
    </xf>
    <xf numFmtId="0" fontId="30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31" fillId="0" borderId="0" xfId="0" applyNumberFormat="1" applyFont="1" applyAlignment="1">
      <alignment horizontal="right" vertical="center" wrapText="1"/>
    </xf>
    <xf numFmtId="164" fontId="32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165" fontId="30" fillId="0" borderId="0" xfId="0" applyNumberFormat="1" applyFont="1"/>
    <xf numFmtId="165" fontId="13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vertical="center" wrapText="1"/>
    </xf>
    <xf numFmtId="165" fontId="13" fillId="0" borderId="0" xfId="0" applyNumberFormat="1" applyFont="1"/>
    <xf numFmtId="165" fontId="15" fillId="0" borderId="0" xfId="0" applyNumberFormat="1" applyFont="1" applyAlignment="1">
      <alignment vertical="center" wrapText="1"/>
    </xf>
    <xf numFmtId="165" fontId="31" fillId="0" borderId="0" xfId="0" applyNumberFormat="1" applyFont="1" applyAlignment="1">
      <alignment horizontal="right" vertical="center" wrapText="1"/>
    </xf>
    <xf numFmtId="165" fontId="32" fillId="0" borderId="0" xfId="0" applyNumberFormat="1" applyFont="1" applyAlignment="1">
      <alignment horizontal="right" vertical="center" wrapText="1"/>
    </xf>
    <xf numFmtId="165" fontId="31" fillId="0" borderId="0" xfId="0" applyNumberFormat="1" applyFont="1" applyAlignment="1">
      <alignment vertical="center" wrapText="1"/>
    </xf>
    <xf numFmtId="165" fontId="36" fillId="0" borderId="0" xfId="0" applyNumberFormat="1" applyFont="1"/>
    <xf numFmtId="165" fontId="38" fillId="0" borderId="0" xfId="0" applyNumberFormat="1" applyFont="1"/>
    <xf numFmtId="165" fontId="30" fillId="0" borderId="0" xfId="0" applyNumberFormat="1" applyFont="1" applyAlignment="1"/>
    <xf numFmtId="0" fontId="2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65" fontId="30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164" fontId="15" fillId="0" borderId="0" xfId="0" applyNumberFormat="1" applyFont="1"/>
    <xf numFmtId="164" fontId="39" fillId="0" borderId="0" xfId="0" applyNumberFormat="1" applyFont="1" applyAlignment="1">
      <alignment horizontal="right" vertical="center" wrapText="1"/>
    </xf>
    <xf numFmtId="164" fontId="40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64" fontId="38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2" fontId="0" fillId="0" borderId="0" xfId="0" applyNumberFormat="1"/>
    <xf numFmtId="0" fontId="17" fillId="0" borderId="0" xfId="0" applyFont="1" applyFill="1" applyBorder="1" applyAlignment="1">
      <alignment horizontal="left" vertical="center"/>
    </xf>
    <xf numFmtId="166" fontId="46" fillId="0" borderId="0" xfId="0" applyNumberFormat="1" applyFont="1" applyFill="1" applyBorder="1" applyAlignment="1">
      <alignment horizontal="right" vertical="center"/>
    </xf>
    <xf numFmtId="166" fontId="47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66" fontId="25" fillId="0" borderId="0" xfId="0" applyNumberFormat="1" applyFont="1" applyFill="1" applyBorder="1" applyAlignment="1">
      <alignment horizontal="left" vertical="center"/>
    </xf>
    <xf numFmtId="166" fontId="22" fillId="0" borderId="0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30" fillId="0" borderId="0" xfId="0" applyNumberFormat="1" applyFont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45" fillId="0" borderId="1" xfId="0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1" fontId="18" fillId="0" borderId="0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 wrapText="1"/>
    </xf>
    <xf numFmtId="164" fontId="54" fillId="0" borderId="0" xfId="0" applyNumberFormat="1" applyFont="1" applyAlignment="1">
      <alignment wrapText="1"/>
    </xf>
    <xf numFmtId="0" fontId="50" fillId="0" borderId="0" xfId="0" applyFont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49" fillId="0" borderId="0" xfId="0" applyFont="1" applyAlignment="1">
      <alignment wrapText="1"/>
    </xf>
    <xf numFmtId="165" fontId="57" fillId="0" borderId="0" xfId="0" applyNumberFormat="1" applyFont="1" applyAlignment="1">
      <alignment wrapText="1"/>
    </xf>
    <xf numFmtId="165" fontId="49" fillId="0" borderId="0" xfId="0" applyNumberFormat="1" applyFont="1" applyAlignment="1">
      <alignment wrapText="1"/>
    </xf>
    <xf numFmtId="165" fontId="56" fillId="0" borderId="0" xfId="0" applyNumberFormat="1" applyFont="1" applyAlignment="1">
      <alignment wrapText="1"/>
    </xf>
    <xf numFmtId="165" fontId="58" fillId="0" borderId="0" xfId="0" applyNumberFormat="1" applyFont="1" applyAlignment="1">
      <alignment wrapText="1"/>
    </xf>
    <xf numFmtId="165" fontId="59" fillId="0" borderId="0" xfId="0" applyNumberFormat="1" applyFont="1" applyAlignment="1">
      <alignment wrapText="1"/>
    </xf>
    <xf numFmtId="165" fontId="60" fillId="0" borderId="0" xfId="0" applyNumberFormat="1" applyFont="1" applyAlignment="1">
      <alignment wrapText="1"/>
    </xf>
    <xf numFmtId="164" fontId="62" fillId="0" borderId="0" xfId="0" applyNumberFormat="1" applyFont="1" applyAlignment="1">
      <alignment wrapText="1"/>
    </xf>
    <xf numFmtId="0" fontId="51" fillId="0" borderId="0" xfId="0" applyFont="1" applyAlignment="1">
      <alignment horizontal="left" vertical="center" wrapText="1"/>
    </xf>
    <xf numFmtId="1" fontId="17" fillId="0" borderId="0" xfId="0" applyNumberFormat="1" applyFont="1" applyAlignment="1">
      <alignment horizontal="left" vertical="center" wrapText="1"/>
    </xf>
    <xf numFmtId="0" fontId="30" fillId="0" borderId="0" xfId="0" applyFont="1" applyAlignment="1">
      <alignment wrapText="1"/>
    </xf>
    <xf numFmtId="0" fontId="64" fillId="0" borderId="0" xfId="0" applyFont="1" applyAlignment="1">
      <alignment horizontal="center" wrapText="1"/>
    </xf>
    <xf numFmtId="165" fontId="13" fillId="0" borderId="0" xfId="0" applyNumberFormat="1" applyFont="1" applyAlignment="1">
      <alignment wrapText="1"/>
    </xf>
    <xf numFmtId="165" fontId="37" fillId="0" borderId="0" xfId="0" applyNumberFormat="1" applyFont="1" applyAlignment="1">
      <alignment wrapText="1"/>
    </xf>
    <xf numFmtId="165" fontId="38" fillId="0" borderId="0" xfId="0" applyNumberFormat="1" applyFont="1" applyAlignment="1">
      <alignment horizontal="right" wrapText="1"/>
    </xf>
    <xf numFmtId="165" fontId="38" fillId="0" borderId="0" xfId="0" applyNumberFormat="1" applyFont="1" applyAlignment="1">
      <alignment wrapText="1"/>
    </xf>
    <xf numFmtId="165" fontId="64" fillId="0" borderId="0" xfId="0" applyNumberFormat="1" applyFont="1" applyAlignment="1">
      <alignment wrapText="1"/>
    </xf>
    <xf numFmtId="165" fontId="28" fillId="0" borderId="0" xfId="0" applyNumberFormat="1" applyFont="1" applyAlignment="1">
      <alignment wrapText="1"/>
    </xf>
    <xf numFmtId="0" fontId="64" fillId="0" borderId="1" xfId="0" applyFont="1" applyBorder="1" applyAlignment="1">
      <alignment horizontal="center" wrapText="1"/>
    </xf>
    <xf numFmtId="165" fontId="13" fillId="0" borderId="0" xfId="0" applyNumberFormat="1" applyFont="1" applyAlignment="1">
      <alignment horizontal="left" wrapText="1"/>
    </xf>
    <xf numFmtId="0" fontId="30" fillId="0" borderId="0" xfId="0" applyFont="1" applyAlignment="1">
      <alignment horizontal="left" wrapText="1"/>
    </xf>
    <xf numFmtId="165" fontId="52" fillId="0" borderId="0" xfId="0" applyNumberFormat="1" applyFont="1" applyAlignment="1">
      <alignment wrapText="1"/>
    </xf>
    <xf numFmtId="165" fontId="65" fillId="0" borderId="0" xfId="0" applyNumberFormat="1" applyFont="1" applyAlignment="1">
      <alignment wrapText="1"/>
    </xf>
    <xf numFmtId="165" fontId="51" fillId="0" borderId="0" xfId="0" applyNumberFormat="1" applyFont="1" applyAlignment="1">
      <alignment wrapText="1"/>
    </xf>
    <xf numFmtId="165" fontId="66" fillId="0" borderId="0" xfId="0" applyNumberFormat="1" applyFont="1" applyAlignment="1">
      <alignment wrapText="1"/>
    </xf>
    <xf numFmtId="165" fontId="61" fillId="0" borderId="0" xfId="0" applyNumberFormat="1" applyFont="1" applyAlignment="1">
      <alignment wrapText="1"/>
    </xf>
    <xf numFmtId="165" fontId="34" fillId="0" borderId="0" xfId="0" applyNumberFormat="1" applyFont="1" applyAlignment="1">
      <alignment wrapText="1"/>
    </xf>
    <xf numFmtId="165" fontId="15" fillId="0" borderId="0" xfId="0" applyNumberFormat="1" applyFont="1" applyAlignment="1">
      <alignment wrapText="1"/>
    </xf>
    <xf numFmtId="165" fontId="31" fillId="0" borderId="0" xfId="0" applyNumberFormat="1" applyFont="1" applyAlignment="1">
      <alignment wrapText="1"/>
    </xf>
    <xf numFmtId="0" fontId="61" fillId="0" borderId="0" xfId="0" applyFont="1" applyAlignment="1">
      <alignment wrapText="1"/>
    </xf>
    <xf numFmtId="0" fontId="29" fillId="0" borderId="0" xfId="0" applyFont="1" applyAlignment="1">
      <alignment wrapText="1"/>
    </xf>
    <xf numFmtId="165" fontId="67" fillId="0" borderId="0" xfId="0" applyNumberFormat="1" applyFont="1" applyAlignment="1">
      <alignment wrapText="1"/>
    </xf>
    <xf numFmtId="0" fontId="1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5" fontId="15" fillId="0" borderId="0" xfId="0" applyNumberFormat="1" applyFont="1"/>
    <xf numFmtId="165" fontId="31" fillId="0" borderId="0" xfId="0" applyNumberFormat="1" applyFont="1"/>
    <xf numFmtId="165" fontId="0" fillId="0" borderId="0" xfId="0" applyNumberFormat="1"/>
    <xf numFmtId="165" fontId="9" fillId="0" borderId="0" xfId="0" applyNumberFormat="1" applyFont="1"/>
    <xf numFmtId="165" fontId="53" fillId="0" borderId="0" xfId="0" applyNumberFormat="1" applyFont="1"/>
    <xf numFmtId="0" fontId="42" fillId="0" borderId="0" xfId="0" applyFont="1" applyAlignment="1">
      <alignment horizontal="left"/>
    </xf>
    <xf numFmtId="165" fontId="13" fillId="0" borderId="0" xfId="0" applyNumberFormat="1" applyFont="1" applyFill="1" applyBorder="1" applyAlignment="1">
      <alignment horizontal="right" vertical="center" wrapText="1"/>
    </xf>
    <xf numFmtId="165" fontId="54" fillId="0" borderId="0" xfId="0" applyNumberFormat="1" applyFont="1"/>
    <xf numFmtId="165" fontId="2" fillId="0" borderId="0" xfId="0" applyNumberFormat="1" applyFont="1"/>
    <xf numFmtId="165" fontId="16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5" fillId="0" borderId="0" xfId="0" applyFont="1" applyFill="1"/>
    <xf numFmtId="0" fontId="0" fillId="0" borderId="0" xfId="0" applyFill="1" applyBorder="1"/>
    <xf numFmtId="0" fontId="68" fillId="2" borderId="2" xfId="0" applyFont="1" applyFill="1" applyBorder="1" applyAlignment="1">
      <alignment horizontal="center"/>
    </xf>
    <xf numFmtId="0" fontId="68" fillId="2" borderId="2" xfId="0" applyFont="1" applyFill="1" applyBorder="1" applyAlignment="1">
      <alignment horizontal="center" vertical="center"/>
    </xf>
    <xf numFmtId="0" fontId="70" fillId="3" borderId="4" xfId="0" applyFont="1" applyFill="1" applyBorder="1" applyAlignment="1">
      <alignment horizontal="center"/>
    </xf>
    <xf numFmtId="0" fontId="73" fillId="3" borderId="7" xfId="0" applyFont="1" applyFill="1" applyBorder="1" applyAlignment="1">
      <alignment horizontal="center" vertical="top"/>
    </xf>
    <xf numFmtId="2" fontId="72" fillId="3" borderId="8" xfId="0" applyNumberFormat="1" applyFont="1" applyFill="1" applyBorder="1" applyAlignment="1">
      <alignment horizontal="center" vertical="center" wrapText="1"/>
    </xf>
    <xf numFmtId="2" fontId="72" fillId="3" borderId="9" xfId="0" applyNumberFormat="1" applyFont="1" applyFill="1" applyBorder="1" applyAlignment="1">
      <alignment horizontal="left" vertical="center" wrapText="1"/>
    </xf>
    <xf numFmtId="0" fontId="73" fillId="3" borderId="11" xfId="0" applyFont="1" applyFill="1" applyBorder="1" applyAlignment="1">
      <alignment horizontal="center" vertical="center"/>
    </xf>
    <xf numFmtId="0" fontId="72" fillId="3" borderId="8" xfId="0" applyFont="1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left" vertical="center"/>
    </xf>
    <xf numFmtId="0" fontId="73" fillId="3" borderId="7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2" fontId="71" fillId="0" borderId="0" xfId="0" applyNumberFormat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/>
    </xf>
    <xf numFmtId="0" fontId="75" fillId="2" borderId="2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vertical="center"/>
    </xf>
    <xf numFmtId="0" fontId="70" fillId="4" borderId="4" xfId="0" applyFont="1" applyFill="1" applyBorder="1" applyAlignment="1">
      <alignment horizontal="center" vertical="center"/>
    </xf>
    <xf numFmtId="0" fontId="73" fillId="4" borderId="11" xfId="0" applyFont="1" applyFill="1" applyBorder="1" applyAlignment="1">
      <alignment horizontal="center" vertical="top"/>
    </xf>
    <xf numFmtId="0" fontId="70" fillId="4" borderId="4" xfId="0" applyFont="1" applyFill="1" applyBorder="1" applyAlignment="1">
      <alignment horizontal="center"/>
    </xf>
    <xf numFmtId="0" fontId="73" fillId="4" borderId="11" xfId="0" applyFont="1" applyFill="1" applyBorder="1" applyAlignment="1">
      <alignment horizontal="left" vertical="top"/>
    </xf>
    <xf numFmtId="0" fontId="15" fillId="0" borderId="0" xfId="0" applyFont="1" applyFill="1" applyAlignment="1">
      <alignment vertical="center"/>
    </xf>
    <xf numFmtId="0" fontId="44" fillId="2" borderId="2" xfId="0" applyFont="1" applyFill="1" applyBorder="1" applyAlignment="1">
      <alignment horizontal="center" vertical="center"/>
    </xf>
    <xf numFmtId="0" fontId="77" fillId="5" borderId="7" xfId="0" applyFont="1" applyFill="1" applyBorder="1" applyAlignment="1">
      <alignment horizontal="center"/>
    </xf>
    <xf numFmtId="0" fontId="0" fillId="0" borderId="3" xfId="0" applyFill="1" applyBorder="1"/>
    <xf numFmtId="0" fontId="72" fillId="5" borderId="11" xfId="0" applyFont="1" applyFill="1" applyBorder="1" applyAlignment="1">
      <alignment horizontal="center" vertical="top"/>
    </xf>
    <xf numFmtId="0" fontId="63" fillId="5" borderId="5" xfId="0" applyFon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/>
    </xf>
    <xf numFmtId="0" fontId="77" fillId="5" borderId="4" xfId="0" applyFont="1" applyFill="1" applyBorder="1" applyAlignment="1">
      <alignment horizontal="center" vertical="center"/>
    </xf>
    <xf numFmtId="0" fontId="63" fillId="5" borderId="8" xfId="0" applyFont="1" applyFill="1" applyBorder="1" applyAlignment="1"/>
    <xf numFmtId="0" fontId="63" fillId="5" borderId="9" xfId="0" applyFont="1" applyFill="1" applyBorder="1" applyAlignment="1"/>
    <xf numFmtId="0" fontId="77" fillId="5" borderId="7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horizontal="right"/>
    </xf>
    <xf numFmtId="2" fontId="63" fillId="5" borderId="0" xfId="0" applyNumberFormat="1" applyFont="1" applyFill="1" applyBorder="1" applyAlignment="1">
      <alignment horizontal="left"/>
    </xf>
    <xf numFmtId="0" fontId="63" fillId="5" borderId="13" xfId="0" applyFont="1" applyFill="1" applyBorder="1" applyAlignment="1"/>
    <xf numFmtId="0" fontId="72" fillId="5" borderId="11" xfId="0" applyFont="1" applyFill="1" applyBorder="1" applyAlignment="1">
      <alignment horizontal="center" vertical="center"/>
    </xf>
    <xf numFmtId="0" fontId="63" fillId="5" borderId="10" xfId="0" applyFont="1" applyFill="1" applyBorder="1" applyAlignment="1"/>
    <xf numFmtId="0" fontId="63" fillId="5" borderId="12" xfId="0" applyFont="1" applyFill="1" applyBorder="1" applyAlignment="1"/>
    <xf numFmtId="0" fontId="70" fillId="6" borderId="4" xfId="0" applyFont="1" applyFill="1" applyBorder="1" applyAlignment="1">
      <alignment horizontal="center"/>
    </xf>
    <xf numFmtId="0" fontId="63" fillId="7" borderId="8" xfId="0" applyFont="1" applyFill="1" applyBorder="1" applyAlignment="1">
      <alignment horizontal="center" vertical="center"/>
    </xf>
    <xf numFmtId="10" fontId="0" fillId="7" borderId="9" xfId="0" applyNumberFormat="1" applyFill="1" applyBorder="1" applyAlignment="1">
      <alignment horizontal="center" vertical="center"/>
    </xf>
    <xf numFmtId="0" fontId="73" fillId="6" borderId="11" xfId="0" applyFont="1" applyFill="1" applyBorder="1" applyAlignment="1">
      <alignment horizontal="center" vertical="top"/>
    </xf>
    <xf numFmtId="0" fontId="63" fillId="7" borderId="3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10" fontId="0" fillId="7" borderId="13" xfId="0" applyNumberFormat="1" applyFill="1" applyBorder="1" applyAlignment="1">
      <alignment horizontal="center" vertical="center"/>
    </xf>
    <xf numFmtId="0" fontId="63" fillId="7" borderId="10" xfId="0" applyFont="1" applyFill="1" applyBorder="1" applyAlignment="1">
      <alignment horizontal="center" vertical="center"/>
    </xf>
    <xf numFmtId="0" fontId="79" fillId="0" borderId="0" xfId="0" applyFont="1" applyFill="1" applyBorder="1"/>
    <xf numFmtId="0" fontId="15" fillId="0" borderId="0" xfId="0" applyFont="1" applyFill="1" applyBorder="1"/>
    <xf numFmtId="2" fontId="0" fillId="7" borderId="9" xfId="0" applyNumberFormat="1" applyFill="1" applyBorder="1" applyAlignment="1">
      <alignment horizontal="center" vertical="center"/>
    </xf>
    <xf numFmtId="2" fontId="0" fillId="7" borderId="1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0" xfId="0" applyFill="1" applyBorder="1"/>
    <xf numFmtId="1" fontId="2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/>
    <xf numFmtId="1" fontId="22" fillId="0" borderId="0" xfId="0" applyNumberFormat="1" applyFont="1" applyFill="1" applyBorder="1" applyAlignment="1">
      <alignment horizontal="left" vertical="center"/>
    </xf>
    <xf numFmtId="1" fontId="12" fillId="0" borderId="0" xfId="0" applyNumberFormat="1" applyFont="1" applyFill="1" applyBorder="1" applyAlignment="1">
      <alignment horizontal="left" vertical="center"/>
    </xf>
    <xf numFmtId="1" fontId="25" fillId="0" borderId="0" xfId="0" applyNumberFormat="1" applyFont="1" applyFill="1" applyBorder="1" applyAlignment="1">
      <alignment horizontal="left" vertical="center"/>
    </xf>
    <xf numFmtId="0" fontId="45" fillId="0" borderId="0" xfId="0" applyFont="1" applyFill="1" applyAlignment="1"/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" fontId="24" fillId="0" borderId="0" xfId="0" applyNumberFormat="1" applyFont="1" applyFill="1" applyBorder="1" applyAlignment="1">
      <alignment horizontal="left" vertical="center"/>
    </xf>
    <xf numFmtId="1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83" fillId="0" borderId="0" xfId="0" applyFont="1" applyFill="1"/>
    <xf numFmtId="0" fontId="83" fillId="0" borderId="0" xfId="0" applyFont="1" applyFill="1" applyBorder="1"/>
    <xf numFmtId="166" fontId="2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1" fontId="34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1" fontId="32" fillId="0" borderId="0" xfId="0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left" vertical="center" wrapText="1"/>
    </xf>
    <xf numFmtId="1" fontId="48" fillId="0" borderId="0" xfId="0" applyNumberFormat="1" applyFont="1" applyAlignment="1">
      <alignment horizontal="left" vertical="center" wrapText="1"/>
    </xf>
    <xf numFmtId="1" fontId="33" fillId="0" borderId="0" xfId="0" applyNumberFormat="1" applyFont="1" applyAlignment="1">
      <alignment horizontal="left" vertical="center" wrapText="1"/>
    </xf>
    <xf numFmtId="0" fontId="0" fillId="8" borderId="0" xfId="0" applyFill="1"/>
    <xf numFmtId="0" fontId="86" fillId="8" borderId="0" xfId="0" applyFont="1" applyFill="1" applyAlignment="1">
      <alignment horizontal="center" vertical="center"/>
    </xf>
    <xf numFmtId="0" fontId="87" fillId="8" borderId="0" xfId="0" applyFont="1" applyFill="1" applyAlignment="1">
      <alignment horizontal="center" vertical="center"/>
    </xf>
    <xf numFmtId="0" fontId="88" fillId="8" borderId="0" xfId="0" applyFont="1" applyFill="1" applyAlignment="1">
      <alignment horizontal="center" vertical="center"/>
    </xf>
    <xf numFmtId="0" fontId="89" fillId="8" borderId="0" xfId="0" applyFont="1" applyFill="1" applyAlignment="1">
      <alignment horizontal="center" vertical="center"/>
    </xf>
    <xf numFmtId="0" fontId="91" fillId="8" borderId="0" xfId="0" applyFont="1" applyFill="1" applyAlignment="1">
      <alignment horizontal="center" vertical="center"/>
    </xf>
    <xf numFmtId="0" fontId="89" fillId="8" borderId="0" xfId="0" applyFont="1" applyFill="1"/>
    <xf numFmtId="165" fontId="22" fillId="0" borderId="0" xfId="0" applyNumberFormat="1" applyFont="1" applyFill="1" applyBorder="1" applyAlignment="1">
      <alignment horizontal="left" vertical="center"/>
    </xf>
    <xf numFmtId="165" fontId="18" fillId="0" borderId="0" xfId="0" applyNumberFormat="1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left" vertical="center"/>
    </xf>
    <xf numFmtId="165" fontId="24" fillId="0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vertical="center"/>
    </xf>
    <xf numFmtId="165" fontId="22" fillId="0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1" fontId="22" fillId="0" borderId="0" xfId="0" applyNumberFormat="1" applyFont="1" applyFill="1" applyBorder="1" applyAlignment="1">
      <alignment horizontal="left" vertical="center" wrapText="1"/>
    </xf>
    <xf numFmtId="166" fontId="22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left" vertical="center" wrapText="1"/>
    </xf>
    <xf numFmtId="165" fontId="94" fillId="0" borderId="0" xfId="0" applyNumberFormat="1" applyFont="1" applyFill="1" applyBorder="1" applyAlignment="1">
      <alignment horizontal="left" vertical="center"/>
    </xf>
    <xf numFmtId="165" fontId="1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39" fillId="0" borderId="0" xfId="0" applyNumberFormat="1" applyFont="1" applyAlignment="1">
      <alignment horizontal="right" vertical="center" wrapText="1"/>
    </xf>
    <xf numFmtId="165" fontId="22" fillId="0" borderId="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89" fillId="8" borderId="14" xfId="0" applyFont="1" applyFill="1" applyBorder="1" applyAlignment="1">
      <alignment horizontal="center" vertical="center" wrapText="1"/>
    </xf>
    <xf numFmtId="0" fontId="89" fillId="8" borderId="15" xfId="0" applyFont="1" applyFill="1" applyBorder="1" applyAlignment="1">
      <alignment horizontal="center" vertical="center" wrapText="1"/>
    </xf>
    <xf numFmtId="0" fontId="89" fillId="8" borderId="16" xfId="0" applyFont="1" applyFill="1" applyBorder="1" applyAlignment="1">
      <alignment horizontal="center" vertical="center" wrapText="1"/>
    </xf>
    <xf numFmtId="0" fontId="89" fillId="8" borderId="17" xfId="0" applyFont="1" applyFill="1" applyBorder="1" applyAlignment="1">
      <alignment horizontal="center" vertical="center" wrapText="1"/>
    </xf>
    <xf numFmtId="0" fontId="93" fillId="8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wrapText="1"/>
    </xf>
    <xf numFmtId="0" fontId="69" fillId="6" borderId="8" xfId="0" applyFont="1" applyFill="1" applyBorder="1" applyAlignment="1">
      <alignment horizontal="center" vertical="center"/>
    </xf>
    <xf numFmtId="0" fontId="69" fillId="6" borderId="10" xfId="0" applyFont="1" applyFill="1" applyBorder="1" applyAlignment="1">
      <alignment horizontal="center" vertical="center"/>
    </xf>
    <xf numFmtId="2" fontId="78" fillId="6" borderId="9" xfId="0" applyNumberFormat="1" applyFont="1" applyFill="1" applyBorder="1" applyAlignment="1">
      <alignment horizontal="center" vertical="center"/>
    </xf>
    <xf numFmtId="2" fontId="78" fillId="6" borderId="12" xfId="0" applyNumberFormat="1" applyFont="1" applyFill="1" applyBorder="1" applyAlignment="1">
      <alignment horizontal="center" vertical="center"/>
    </xf>
    <xf numFmtId="2" fontId="71" fillId="5" borderId="8" xfId="0" applyNumberFormat="1" applyFont="1" applyFill="1" applyBorder="1" applyAlignment="1">
      <alignment horizontal="center" vertical="center"/>
    </xf>
    <xf numFmtId="0" fontId="71" fillId="5" borderId="10" xfId="0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 wrapText="1"/>
    </xf>
    <xf numFmtId="2" fontId="0" fillId="4" borderId="9" xfId="0" applyNumberFormat="1" applyFont="1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 wrapText="1"/>
    </xf>
    <xf numFmtId="2" fontId="0" fillId="4" borderId="12" xfId="0" applyNumberFormat="1" applyFont="1" applyFill="1" applyBorder="1" applyAlignment="1">
      <alignment horizontal="center" vertical="center" wrapText="1"/>
    </xf>
    <xf numFmtId="0" fontId="75" fillId="2" borderId="3" xfId="0" applyFont="1" applyFill="1" applyBorder="1" applyAlignment="1">
      <alignment horizontal="center"/>
    </xf>
    <xf numFmtId="0" fontId="75" fillId="2" borderId="0" xfId="0" applyFont="1" applyFill="1" applyBorder="1" applyAlignment="1">
      <alignment horizontal="center"/>
    </xf>
    <xf numFmtId="10" fontId="78" fillId="6" borderId="9" xfId="0" applyNumberFormat="1" applyFont="1" applyFill="1" applyBorder="1" applyAlignment="1">
      <alignment horizontal="center" vertical="center"/>
    </xf>
    <xf numFmtId="10" fontId="78" fillId="6" borderId="12" xfId="0" applyNumberFormat="1" applyFont="1" applyFill="1" applyBorder="1" applyAlignment="1">
      <alignment horizontal="center" vertical="center"/>
    </xf>
    <xf numFmtId="0" fontId="69" fillId="6" borderId="3" xfId="0" applyFont="1" applyFill="1" applyBorder="1" applyAlignment="1">
      <alignment horizontal="center" vertical="center"/>
    </xf>
    <xf numFmtId="2" fontId="71" fillId="6" borderId="9" xfId="0" applyNumberFormat="1" applyFont="1" applyFill="1" applyBorder="1" applyAlignment="1">
      <alignment horizontal="center" vertical="center"/>
    </xf>
    <xf numFmtId="2" fontId="71" fillId="6" borderId="12" xfId="0" applyNumberFormat="1" applyFont="1" applyFill="1" applyBorder="1" applyAlignment="1">
      <alignment horizontal="center" vertical="center"/>
    </xf>
    <xf numFmtId="0" fontId="76" fillId="5" borderId="8" xfId="0" applyFont="1" applyFill="1" applyBorder="1" applyAlignment="1">
      <alignment horizontal="center" vertical="center" wrapText="1"/>
    </xf>
    <xf numFmtId="0" fontId="76" fillId="5" borderId="3" xfId="0" applyFont="1" applyFill="1" applyBorder="1" applyAlignment="1">
      <alignment horizontal="center" vertical="center" wrapText="1"/>
    </xf>
    <xf numFmtId="0" fontId="76" fillId="5" borderId="10" xfId="0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2" fontId="5" fillId="5" borderId="11" xfId="0" applyNumberFormat="1" applyFont="1" applyFill="1" applyBorder="1" applyAlignment="1">
      <alignment horizontal="center" vertical="center"/>
    </xf>
    <xf numFmtId="2" fontId="71" fillId="5" borderId="4" xfId="0" applyNumberFormat="1" applyFont="1" applyFill="1" applyBorder="1" applyAlignment="1">
      <alignment horizontal="center" vertical="center"/>
    </xf>
    <xf numFmtId="2" fontId="71" fillId="5" borderId="3" xfId="0" applyNumberFormat="1" applyFont="1" applyFill="1" applyBorder="1" applyAlignment="1">
      <alignment horizontal="center" vertical="center"/>
    </xf>
    <xf numFmtId="2" fontId="71" fillId="5" borderId="7" xfId="0" applyNumberFormat="1" applyFont="1" applyFill="1" applyBorder="1" applyAlignment="1">
      <alignment horizontal="center" vertical="center"/>
    </xf>
    <xf numFmtId="2" fontId="71" fillId="5" borderId="11" xfId="0" applyNumberFormat="1" applyFont="1" applyFill="1" applyBorder="1" applyAlignment="1">
      <alignment horizontal="center" vertical="center"/>
    </xf>
    <xf numFmtId="10" fontId="71" fillId="6" borderId="9" xfId="0" applyNumberFormat="1" applyFont="1" applyFill="1" applyBorder="1" applyAlignment="1">
      <alignment horizontal="center" vertical="center"/>
    </xf>
    <xf numFmtId="10" fontId="71" fillId="6" borderId="12" xfId="0" applyNumberFormat="1" applyFont="1" applyFill="1" applyBorder="1" applyAlignment="1">
      <alignment horizontal="center" vertical="center"/>
    </xf>
    <xf numFmtId="0" fontId="69" fillId="4" borderId="4" xfId="0" applyFont="1" applyFill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center" vertical="center" wrapText="1"/>
    </xf>
    <xf numFmtId="2" fontId="71" fillId="4" borderId="4" xfId="0" applyNumberFormat="1" applyFont="1" applyFill="1" applyBorder="1" applyAlignment="1">
      <alignment horizontal="center" vertical="center"/>
    </xf>
    <xf numFmtId="2" fontId="71" fillId="4" borderId="11" xfId="0" applyNumberFormat="1" applyFont="1" applyFill="1" applyBorder="1" applyAlignment="1">
      <alignment horizontal="center" vertical="center"/>
    </xf>
    <xf numFmtId="0" fontId="71" fillId="4" borderId="11" xfId="0" applyFon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2" fontId="0" fillId="5" borderId="12" xfId="0" applyNumberFormat="1" applyFill="1" applyBorder="1" applyAlignment="1">
      <alignment horizontal="center" vertical="center"/>
    </xf>
    <xf numFmtId="0" fontId="71" fillId="5" borderId="11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horizontal="center" wrapText="1"/>
    </xf>
    <xf numFmtId="0" fontId="63" fillId="5" borderId="0" xfId="0" applyFont="1" applyFill="1" applyBorder="1" applyAlignment="1">
      <alignment horizont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10" xfId="0" applyFont="1" applyFill="1" applyBorder="1" applyAlignment="1">
      <alignment horizontal="center" vertical="center" wrapText="1"/>
    </xf>
    <xf numFmtId="2" fontId="71" fillId="4" borderId="9" xfId="0" applyNumberFormat="1" applyFont="1" applyFill="1" applyBorder="1" applyAlignment="1">
      <alignment horizontal="center" vertical="center"/>
    </xf>
    <xf numFmtId="2" fontId="71" fillId="4" borderId="12" xfId="0" applyNumberFormat="1" applyFont="1" applyFill="1" applyBorder="1" applyAlignment="1">
      <alignment horizontal="center" vertical="center"/>
    </xf>
    <xf numFmtId="0" fontId="69" fillId="4" borderId="8" xfId="0" applyFont="1" applyFill="1" applyBorder="1" applyAlignment="1">
      <alignment horizontal="center" vertical="center" wrapText="1"/>
    </xf>
    <xf numFmtId="0" fontId="69" fillId="3" borderId="8" xfId="0" applyFont="1" applyFill="1" applyBorder="1" applyAlignment="1">
      <alignment horizontal="center" vertical="center"/>
    </xf>
    <xf numFmtId="0" fontId="69" fillId="3" borderId="3" xfId="0" applyFont="1" applyFill="1" applyBorder="1" applyAlignment="1">
      <alignment horizontal="center" vertical="center"/>
    </xf>
    <xf numFmtId="2" fontId="71" fillId="3" borderId="9" xfId="0" applyNumberFormat="1" applyFont="1" applyFill="1" applyBorder="1" applyAlignment="1">
      <alignment horizontal="center" vertical="center"/>
    </xf>
    <xf numFmtId="2" fontId="71" fillId="3" borderId="13" xfId="0" applyNumberFormat="1" applyFont="1" applyFill="1" applyBorder="1" applyAlignment="1">
      <alignment horizontal="center" vertical="center"/>
    </xf>
    <xf numFmtId="0" fontId="71" fillId="3" borderId="4" xfId="0" applyFont="1" applyFill="1" applyBorder="1" applyAlignment="1">
      <alignment horizontal="center" vertical="center"/>
    </xf>
    <xf numFmtId="0" fontId="71" fillId="3" borderId="3" xfId="0" applyFont="1" applyFill="1" applyBorder="1" applyAlignment="1">
      <alignment horizontal="center" vertical="center"/>
    </xf>
    <xf numFmtId="0" fontId="72" fillId="3" borderId="5" xfId="0" applyFont="1" applyFill="1" applyBorder="1" applyAlignment="1">
      <alignment horizontal="center" vertical="center" wrapText="1"/>
    </xf>
    <xf numFmtId="0" fontId="72" fillId="3" borderId="6" xfId="0" applyFont="1" applyFill="1" applyBorder="1" applyAlignment="1">
      <alignment horizontal="center" vertical="center" wrapText="1"/>
    </xf>
    <xf numFmtId="0" fontId="72" fillId="3" borderId="10" xfId="0" applyFont="1" applyFill="1" applyBorder="1" applyAlignment="1">
      <alignment horizontal="center" vertical="center" wrapText="1"/>
    </xf>
    <xf numFmtId="0" fontId="72" fillId="3" borderId="12" xfId="0" applyFont="1" applyFill="1" applyBorder="1" applyAlignment="1">
      <alignment horizontal="center" vertical="center" wrapText="1"/>
    </xf>
    <xf numFmtId="0" fontId="69" fillId="3" borderId="4" xfId="0" applyFont="1" applyFill="1" applyBorder="1" applyAlignment="1">
      <alignment horizontal="center" vertical="center"/>
    </xf>
    <xf numFmtId="0" fontId="69" fillId="3" borderId="7" xfId="0" applyFont="1" applyFill="1" applyBorder="1" applyAlignment="1">
      <alignment horizontal="center" vertical="center"/>
    </xf>
    <xf numFmtId="0" fontId="69" fillId="3" borderId="11" xfId="0" applyFont="1" applyFill="1" applyBorder="1" applyAlignment="1">
      <alignment horizontal="center" vertical="center"/>
    </xf>
    <xf numFmtId="0" fontId="74" fillId="3" borderId="4" xfId="0" applyFont="1" applyFill="1" applyBorder="1" applyAlignment="1">
      <alignment horizontal="center" vertical="center"/>
    </xf>
    <xf numFmtId="0" fontId="74" fillId="3" borderId="7" xfId="0" applyFont="1" applyFill="1" applyBorder="1" applyAlignment="1">
      <alignment horizontal="center" vertical="center"/>
    </xf>
    <xf numFmtId="0" fontId="74" fillId="3" borderId="11" xfId="0" applyFont="1" applyFill="1" applyBorder="1" applyAlignment="1">
      <alignment horizontal="center" vertical="center"/>
    </xf>
    <xf numFmtId="2" fontId="71" fillId="3" borderId="12" xfId="0" applyNumberFormat="1" applyFont="1" applyFill="1" applyBorder="1" applyAlignment="1">
      <alignment horizontal="center" vertical="center"/>
    </xf>
    <xf numFmtId="0" fontId="71" fillId="3" borderId="7" xfId="0" applyFont="1" applyFill="1" applyBorder="1" applyAlignment="1">
      <alignment horizontal="center" vertical="center"/>
    </xf>
    <xf numFmtId="0" fontId="71" fillId="3" borderId="11" xfId="0" applyFont="1" applyFill="1" applyBorder="1" applyAlignment="1">
      <alignment horizontal="center" vertical="center"/>
    </xf>
    <xf numFmtId="0" fontId="72" fillId="3" borderId="8" xfId="0" applyFont="1" applyFill="1" applyBorder="1" applyAlignment="1">
      <alignment horizontal="center" vertical="center" wrapText="1"/>
    </xf>
    <xf numFmtId="0" fontId="72" fillId="3" borderId="9" xfId="0" applyFont="1" applyFill="1" applyBorder="1" applyAlignment="1">
      <alignment horizontal="center" vertical="center" wrapText="1"/>
    </xf>
    <xf numFmtId="0" fontId="72" fillId="3" borderId="3" xfId="0" applyFont="1" applyFill="1" applyBorder="1" applyAlignment="1">
      <alignment horizontal="center" vertical="center" wrapText="1"/>
    </xf>
    <xf numFmtId="0" fontId="72" fillId="3" borderId="13" xfId="0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/>
    </xf>
    <xf numFmtId="0" fontId="68" fillId="2" borderId="0" xfId="0" applyFont="1" applyFill="1" applyBorder="1" applyAlignment="1">
      <alignment horizontal="center"/>
    </xf>
    <xf numFmtId="0" fontId="69" fillId="3" borderId="10" xfId="0" applyFont="1" applyFill="1" applyBorder="1" applyAlignment="1">
      <alignment horizontal="center" vertical="center"/>
    </xf>
    <xf numFmtId="2" fontId="71" fillId="3" borderId="4" xfId="0" applyNumberFormat="1" applyFont="1" applyFill="1" applyBorder="1" applyAlignment="1">
      <alignment horizontal="center" vertical="center"/>
    </xf>
    <xf numFmtId="2" fontId="71" fillId="3" borderId="7" xfId="0" applyNumberFormat="1" applyFont="1" applyFill="1" applyBorder="1" applyAlignment="1">
      <alignment horizontal="center" vertical="center"/>
    </xf>
    <xf numFmtId="2" fontId="71" fillId="3" borderId="11" xfId="0" applyNumberFormat="1" applyFont="1" applyFill="1" applyBorder="1" applyAlignment="1">
      <alignment horizontal="center" vertical="center"/>
    </xf>
    <xf numFmtId="0" fontId="71" fillId="3" borderId="10" xfId="0" applyFont="1" applyFill="1" applyBorder="1" applyAlignment="1">
      <alignment horizontal="center" vertical="center"/>
    </xf>
  </cellXfs>
  <cellStyles count="5">
    <cellStyle name="Hipervínculo 2" xfId="1"/>
    <cellStyle name="Moneda 2" xfId="2"/>
    <cellStyle name="Normal" xfId="0" builtinId="0"/>
    <cellStyle name="Normal 2" xfId="3"/>
    <cellStyle name="Normal 2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BG2015'!A1"/><Relationship Id="rId7" Type="http://schemas.openxmlformats.org/officeDocument/2006/relationships/hyperlink" Target="#INDICADORES!A1"/><Relationship Id="rId2" Type="http://schemas.openxmlformats.org/officeDocument/2006/relationships/hyperlink" Target="#'BG2014'!A1"/><Relationship Id="rId1" Type="http://schemas.openxmlformats.org/officeDocument/2006/relationships/hyperlink" Target="#PLANC!A1"/><Relationship Id="rId6" Type="http://schemas.openxmlformats.org/officeDocument/2006/relationships/hyperlink" Target="#'FE2015'!A1"/><Relationship Id="rId5" Type="http://schemas.openxmlformats.org/officeDocument/2006/relationships/hyperlink" Target="#'ER2015'!A1"/><Relationship Id="rId4" Type="http://schemas.openxmlformats.org/officeDocument/2006/relationships/hyperlink" Target="#'ER2014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0</xdr:rowOff>
    </xdr:from>
    <xdr:to>
      <xdr:col>1</xdr:col>
      <xdr:colOff>333374</xdr:colOff>
      <xdr:row>3</xdr:row>
      <xdr:rowOff>61587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0"/>
          <a:ext cx="762000" cy="728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6</xdr:row>
      <xdr:rowOff>66675</xdr:rowOff>
    </xdr:from>
    <xdr:to>
      <xdr:col>5</xdr:col>
      <xdr:colOff>123825</xdr:colOff>
      <xdr:row>8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</xdr:cNvPr>
        <xdr:cNvSpPr/>
      </xdr:nvSpPr>
      <xdr:spPr>
        <a:xfrm>
          <a:off x="1771650" y="1209675"/>
          <a:ext cx="2162175" cy="3619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 i="0">
              <a:solidFill>
                <a:sysClr val="windowText" lastClr="000000"/>
              </a:solidFill>
              <a:latin typeface="+mj-lt"/>
            </a:rPr>
            <a:t>PLAN</a:t>
          </a:r>
          <a:r>
            <a:rPr lang="es-AR" sz="1100" b="1" i="0" baseline="0">
              <a:solidFill>
                <a:sysClr val="windowText" lastClr="000000"/>
              </a:solidFill>
              <a:latin typeface="+mj-lt"/>
            </a:rPr>
            <a:t> GENERAL DE CUENTAS</a:t>
          </a:r>
          <a:endParaRPr lang="es-AR" sz="1100" b="1" i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2</xdr:col>
      <xdr:colOff>238125</xdr:colOff>
      <xdr:row>9</xdr:row>
      <xdr:rowOff>152400</xdr:rowOff>
    </xdr:from>
    <xdr:to>
      <xdr:col>5</xdr:col>
      <xdr:colOff>114300</xdr:colOff>
      <xdr:row>11</xdr:row>
      <xdr:rowOff>133350</xdr:rowOff>
    </xdr:to>
    <xdr:sp macro="" textlink="">
      <xdr:nvSpPr>
        <xdr:cNvPr id="3" name="2 Rectángulo redondeado">
          <a:hlinkClick xmlns:r="http://schemas.openxmlformats.org/officeDocument/2006/relationships" r:id="rId2"/>
        </xdr:cNvPr>
        <xdr:cNvSpPr/>
      </xdr:nvSpPr>
      <xdr:spPr>
        <a:xfrm>
          <a:off x="1762125" y="1866900"/>
          <a:ext cx="2162175" cy="3619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 i="0">
              <a:solidFill>
                <a:sysClr val="windowText" lastClr="000000"/>
              </a:solidFill>
              <a:latin typeface="+mj-lt"/>
            </a:rPr>
            <a:t>BALANCE</a:t>
          </a:r>
          <a:r>
            <a:rPr lang="es-AR" sz="1100" b="1" i="0" baseline="0">
              <a:solidFill>
                <a:sysClr val="windowText" lastClr="000000"/>
              </a:solidFill>
              <a:latin typeface="+mj-lt"/>
            </a:rPr>
            <a:t> GENERAL 2014</a:t>
          </a:r>
          <a:endParaRPr lang="es-AR" sz="1100" b="1" i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2</xdr:col>
      <xdr:colOff>228600</xdr:colOff>
      <xdr:row>13</xdr:row>
      <xdr:rowOff>9525</xdr:rowOff>
    </xdr:from>
    <xdr:to>
      <xdr:col>5</xdr:col>
      <xdr:colOff>104775</xdr:colOff>
      <xdr:row>14</xdr:row>
      <xdr:rowOff>180975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/>
      </xdr:nvSpPr>
      <xdr:spPr>
        <a:xfrm>
          <a:off x="1752600" y="2486025"/>
          <a:ext cx="2162175" cy="3619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 i="0">
              <a:solidFill>
                <a:sysClr val="windowText" lastClr="000000"/>
              </a:solidFill>
              <a:latin typeface="+mj-lt"/>
            </a:rPr>
            <a:t>BALANCE</a:t>
          </a:r>
          <a:r>
            <a:rPr lang="es-AR" sz="1100" b="1" i="0" baseline="0">
              <a:solidFill>
                <a:sysClr val="windowText" lastClr="000000"/>
              </a:solidFill>
              <a:latin typeface="+mj-lt"/>
            </a:rPr>
            <a:t> GENERAL 2015</a:t>
          </a:r>
          <a:endParaRPr lang="es-AR" sz="1100" b="1" i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  <xdr:twoCellAnchor>
    <xdr:from>
      <xdr:col>6</xdr:col>
      <xdr:colOff>66675</xdr:colOff>
      <xdr:row>10</xdr:row>
      <xdr:rowOff>38100</xdr:rowOff>
    </xdr:from>
    <xdr:to>
      <xdr:col>9</xdr:col>
      <xdr:colOff>28575</xdr:colOff>
      <xdr:row>12</xdr:row>
      <xdr:rowOff>19050</xdr:rowOff>
    </xdr:to>
    <xdr:sp macro="" textlink="">
      <xdr:nvSpPr>
        <xdr:cNvPr id="5" name="4 Rectángulo redondeado">
          <a:hlinkClick xmlns:r="http://schemas.openxmlformats.org/officeDocument/2006/relationships" r:id="rId4"/>
        </xdr:cNvPr>
        <xdr:cNvSpPr/>
      </xdr:nvSpPr>
      <xdr:spPr>
        <a:xfrm>
          <a:off x="4638675" y="1943100"/>
          <a:ext cx="2247900" cy="3619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 i="0">
              <a:solidFill>
                <a:sysClr val="windowText" lastClr="000000"/>
              </a:solidFill>
              <a:latin typeface="+mj-lt"/>
            </a:rPr>
            <a:t>ESTADO DE RESULTADOS 2015</a:t>
          </a:r>
        </a:p>
      </xdr:txBody>
    </xdr:sp>
    <xdr:clientData/>
  </xdr:twoCellAnchor>
  <xdr:twoCellAnchor>
    <xdr:from>
      <xdr:col>6</xdr:col>
      <xdr:colOff>85725</xdr:colOff>
      <xdr:row>12</xdr:row>
      <xdr:rowOff>171450</xdr:rowOff>
    </xdr:from>
    <xdr:to>
      <xdr:col>9</xdr:col>
      <xdr:colOff>47625</xdr:colOff>
      <xdr:row>14</xdr:row>
      <xdr:rowOff>152400</xdr:rowOff>
    </xdr:to>
    <xdr:sp macro="" textlink="">
      <xdr:nvSpPr>
        <xdr:cNvPr id="6" name="5 Rectángulo redondeado">
          <a:hlinkClick xmlns:r="http://schemas.openxmlformats.org/officeDocument/2006/relationships" r:id="rId5"/>
        </xdr:cNvPr>
        <xdr:cNvSpPr/>
      </xdr:nvSpPr>
      <xdr:spPr>
        <a:xfrm>
          <a:off x="4657725" y="2457450"/>
          <a:ext cx="2247900" cy="3619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 i="0">
              <a:solidFill>
                <a:sysClr val="windowText" lastClr="000000"/>
              </a:solidFill>
              <a:latin typeface="+mj-lt"/>
            </a:rPr>
            <a:t>ESTADO DE RESULTADOS 2015</a:t>
          </a:r>
        </a:p>
      </xdr:txBody>
    </xdr:sp>
    <xdr:clientData/>
  </xdr:twoCellAnchor>
  <xdr:twoCellAnchor>
    <xdr:from>
      <xdr:col>2</xdr:col>
      <xdr:colOff>228600</xdr:colOff>
      <xdr:row>16</xdr:row>
      <xdr:rowOff>19050</xdr:rowOff>
    </xdr:from>
    <xdr:to>
      <xdr:col>5</xdr:col>
      <xdr:colOff>85725</xdr:colOff>
      <xdr:row>18</xdr:row>
      <xdr:rowOff>0</xdr:rowOff>
    </xdr:to>
    <xdr:sp macro="" textlink="">
      <xdr:nvSpPr>
        <xdr:cNvPr id="7" name="6 Rectángulo redondeado">
          <a:hlinkClick xmlns:r="http://schemas.openxmlformats.org/officeDocument/2006/relationships" r:id="rId6"/>
        </xdr:cNvPr>
        <xdr:cNvSpPr/>
      </xdr:nvSpPr>
      <xdr:spPr>
        <a:xfrm>
          <a:off x="1752600" y="3067050"/>
          <a:ext cx="2143125" cy="3619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 i="0">
              <a:solidFill>
                <a:sysClr val="windowText" lastClr="000000"/>
              </a:solidFill>
              <a:latin typeface="+mj-lt"/>
            </a:rPr>
            <a:t>FLUJO DE EFECTIVO 2015</a:t>
          </a:r>
        </a:p>
      </xdr:txBody>
    </xdr:sp>
    <xdr:clientData/>
  </xdr:twoCellAnchor>
  <xdr:twoCellAnchor>
    <xdr:from>
      <xdr:col>6</xdr:col>
      <xdr:colOff>47625</xdr:colOff>
      <xdr:row>16</xdr:row>
      <xdr:rowOff>9525</xdr:rowOff>
    </xdr:from>
    <xdr:to>
      <xdr:col>9</xdr:col>
      <xdr:colOff>9525</xdr:colOff>
      <xdr:row>17</xdr:row>
      <xdr:rowOff>180975</xdr:rowOff>
    </xdr:to>
    <xdr:sp macro="" textlink="">
      <xdr:nvSpPr>
        <xdr:cNvPr id="8" name="7 Rectángulo redondeado">
          <a:hlinkClick xmlns:r="http://schemas.openxmlformats.org/officeDocument/2006/relationships" r:id="rId7"/>
        </xdr:cNvPr>
        <xdr:cNvSpPr/>
      </xdr:nvSpPr>
      <xdr:spPr>
        <a:xfrm>
          <a:off x="4619625" y="3057525"/>
          <a:ext cx="2247900" cy="3619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 i="0">
              <a:solidFill>
                <a:sysClr val="windowText" lastClr="000000"/>
              </a:solidFill>
              <a:latin typeface="+mj-lt"/>
            </a:rPr>
            <a:t>INDICADORES</a:t>
          </a:r>
          <a:r>
            <a:rPr lang="es-AR" sz="1100" b="1" i="0" baseline="0">
              <a:solidFill>
                <a:sysClr val="windowText" lastClr="000000"/>
              </a:solidFill>
              <a:latin typeface="+mj-lt"/>
            </a:rPr>
            <a:t> FINANCIEROS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38100</xdr:rowOff>
    </xdr:from>
    <xdr:to>
      <xdr:col>5</xdr:col>
      <xdr:colOff>1076325</xdr:colOff>
      <xdr:row>4</xdr:row>
      <xdr:rowOff>104775</xdr:rowOff>
    </xdr:to>
    <xdr:sp macro="" textlink="">
      <xdr:nvSpPr>
        <xdr:cNvPr id="2" name="1 Elipse">
          <a:hlinkClick xmlns:r="http://schemas.openxmlformats.org/officeDocument/2006/relationships" r:id="rId1"/>
        </xdr:cNvPr>
        <xdr:cNvSpPr/>
      </xdr:nvSpPr>
      <xdr:spPr>
        <a:xfrm>
          <a:off x="8886825" y="228600"/>
          <a:ext cx="876300" cy="638175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>
              <a:solidFill>
                <a:sysClr val="windowText" lastClr="000000"/>
              </a:solidFill>
              <a:latin typeface="+mj-lt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304801</xdr:colOff>
      <xdr:row>0</xdr:row>
      <xdr:rowOff>38100</xdr:rowOff>
    </xdr:from>
    <xdr:to>
      <xdr:col>2</xdr:col>
      <xdr:colOff>1028700</xdr:colOff>
      <xdr:row>2</xdr:row>
      <xdr:rowOff>123825</xdr:rowOff>
    </xdr:to>
    <xdr:pic>
      <xdr:nvPicPr>
        <xdr:cNvPr id="2" name="Imagen 1" descr="http://credito.deprati.com/sites/default/files/logo-deprat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1" y="38100"/>
          <a:ext cx="1571624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104775</xdr:colOff>
      <xdr:row>59</xdr:row>
      <xdr:rowOff>123825</xdr:rowOff>
    </xdr:from>
    <xdr:to>
      <xdr:col>5</xdr:col>
      <xdr:colOff>76200</xdr:colOff>
      <xdr:row>63</xdr:row>
      <xdr:rowOff>0</xdr:rowOff>
    </xdr:to>
    <xdr:sp macro="" textlink="">
      <xdr:nvSpPr>
        <xdr:cNvPr id="3" name="2 Elipse">
          <a:hlinkClick xmlns:r="http://schemas.openxmlformats.org/officeDocument/2006/relationships" r:id="rId2"/>
        </xdr:cNvPr>
        <xdr:cNvSpPr/>
      </xdr:nvSpPr>
      <xdr:spPr>
        <a:xfrm>
          <a:off x="4905375" y="10582275"/>
          <a:ext cx="876300" cy="638175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>
              <a:solidFill>
                <a:sysClr val="windowText" lastClr="000000"/>
              </a:solidFill>
              <a:latin typeface="+mj-lt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0</xdr:rowOff>
    </xdr:from>
    <xdr:to>
      <xdr:col>2</xdr:col>
      <xdr:colOff>485775</xdr:colOff>
      <xdr:row>2</xdr:row>
      <xdr:rowOff>85725</xdr:rowOff>
    </xdr:to>
    <xdr:pic>
      <xdr:nvPicPr>
        <xdr:cNvPr id="2" name="Imagen 1" descr="http://credito.deprati.com/sites/default/files/logo-deprat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0"/>
          <a:ext cx="1219199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7</xdr:col>
      <xdr:colOff>114300</xdr:colOff>
      <xdr:row>10</xdr:row>
      <xdr:rowOff>66675</xdr:rowOff>
    </xdr:to>
    <xdr:sp macro="" textlink="">
      <xdr:nvSpPr>
        <xdr:cNvPr id="3" name="2 Elipse">
          <a:hlinkClick xmlns:r="http://schemas.openxmlformats.org/officeDocument/2006/relationships" r:id="rId2"/>
        </xdr:cNvPr>
        <xdr:cNvSpPr/>
      </xdr:nvSpPr>
      <xdr:spPr>
        <a:xfrm>
          <a:off x="7429500" y="1047750"/>
          <a:ext cx="876300" cy="638175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>
              <a:solidFill>
                <a:sysClr val="windowText" lastClr="000000"/>
              </a:solidFill>
              <a:latin typeface="+mj-lt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304801</xdr:colOff>
      <xdr:row>0</xdr:row>
      <xdr:rowOff>38100</xdr:rowOff>
    </xdr:from>
    <xdr:to>
      <xdr:col>2</xdr:col>
      <xdr:colOff>1152525</xdr:colOff>
      <xdr:row>2</xdr:row>
      <xdr:rowOff>123825</xdr:rowOff>
    </xdr:to>
    <xdr:pic>
      <xdr:nvPicPr>
        <xdr:cNvPr id="2" name="Imagen 1" descr="http://credito.deprati.com/sites/default/files/logo-deprat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1" y="38100"/>
          <a:ext cx="1571624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104775</xdr:colOff>
      <xdr:row>59</xdr:row>
      <xdr:rowOff>123825</xdr:rowOff>
    </xdr:from>
    <xdr:to>
      <xdr:col>5</xdr:col>
      <xdr:colOff>76200</xdr:colOff>
      <xdr:row>63</xdr:row>
      <xdr:rowOff>0</xdr:rowOff>
    </xdr:to>
    <xdr:sp macro="" textlink="">
      <xdr:nvSpPr>
        <xdr:cNvPr id="3" name="2 Elipse">
          <a:hlinkClick xmlns:r="http://schemas.openxmlformats.org/officeDocument/2006/relationships" r:id="rId2"/>
        </xdr:cNvPr>
        <xdr:cNvSpPr/>
      </xdr:nvSpPr>
      <xdr:spPr>
        <a:xfrm>
          <a:off x="5667375" y="10582275"/>
          <a:ext cx="876300" cy="638175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>
              <a:solidFill>
                <a:sysClr val="windowText" lastClr="000000"/>
              </a:solidFill>
              <a:latin typeface="+mj-lt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0</xdr:rowOff>
    </xdr:from>
    <xdr:to>
      <xdr:col>2</xdr:col>
      <xdr:colOff>133350</xdr:colOff>
      <xdr:row>2</xdr:row>
      <xdr:rowOff>85725</xdr:rowOff>
    </xdr:to>
    <xdr:pic>
      <xdr:nvPicPr>
        <xdr:cNvPr id="2" name="Imagen 1" descr="http://credito.deprati.com/sites/default/files/logo-deprat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0"/>
          <a:ext cx="1219199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114300</xdr:colOff>
      <xdr:row>9</xdr:row>
      <xdr:rowOff>28575</xdr:rowOff>
    </xdr:to>
    <xdr:sp macro="" textlink="">
      <xdr:nvSpPr>
        <xdr:cNvPr id="3" name="2 Elipse">
          <a:hlinkClick xmlns:r="http://schemas.openxmlformats.org/officeDocument/2006/relationships" r:id="rId2"/>
        </xdr:cNvPr>
        <xdr:cNvSpPr/>
      </xdr:nvSpPr>
      <xdr:spPr>
        <a:xfrm>
          <a:off x="7781925" y="914400"/>
          <a:ext cx="876300" cy="638175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>
              <a:solidFill>
                <a:sysClr val="windowText" lastClr="000000"/>
              </a:solidFill>
              <a:latin typeface="+mj-lt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152400</xdr:rowOff>
    </xdr:from>
    <xdr:to>
      <xdr:col>2</xdr:col>
      <xdr:colOff>742950</xdr:colOff>
      <xdr:row>3</xdr:row>
      <xdr:rowOff>133350</xdr:rowOff>
    </xdr:to>
    <xdr:pic>
      <xdr:nvPicPr>
        <xdr:cNvPr id="2" name="Imagen 1" descr="http://credito.deprati.com/sites/default/files/logo-deprat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152400"/>
          <a:ext cx="1343024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8</xdr:col>
      <xdr:colOff>114300</xdr:colOff>
      <xdr:row>10</xdr:row>
      <xdr:rowOff>180975</xdr:rowOff>
    </xdr:to>
    <xdr:sp macro="" textlink="">
      <xdr:nvSpPr>
        <xdr:cNvPr id="3" name="2 Elipse">
          <a:hlinkClick xmlns:r="http://schemas.openxmlformats.org/officeDocument/2006/relationships" r:id="rId2"/>
        </xdr:cNvPr>
        <xdr:cNvSpPr/>
      </xdr:nvSpPr>
      <xdr:spPr>
        <a:xfrm>
          <a:off x="8115300" y="1657350"/>
          <a:ext cx="876300" cy="638175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100" b="1">
              <a:solidFill>
                <a:sysClr val="windowText" lastClr="000000"/>
              </a:solidFill>
              <a:latin typeface="+mj-lt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170196</xdr:colOff>
      <xdr:row>3</xdr:row>
      <xdr:rowOff>196108</xdr:rowOff>
    </xdr:from>
    <xdr:ext cx="7974555" cy="937629"/>
    <xdr:sp macro="" textlink="">
      <xdr:nvSpPr>
        <xdr:cNvPr id="2" name="Rectángulo 1"/>
        <xdr:cNvSpPr/>
      </xdr:nvSpPr>
      <xdr:spPr>
        <a:xfrm>
          <a:off x="3027696" y="718026"/>
          <a:ext cx="797455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5">
                  <a:lumMod val="75000"/>
                </a:schemeClr>
              </a:solidFill>
              <a:effectLst>
                <a:glow rad="101600">
                  <a:schemeClr val="accent5">
                    <a:satMod val="175000"/>
                    <a:alpha val="40000"/>
                  </a:schemeClr>
                </a:glow>
              </a:effectLst>
            </a:rPr>
            <a:t>INDICADORES DE LIQUIDEZ</a:t>
          </a:r>
        </a:p>
      </xdr:txBody>
    </xdr:sp>
    <xdr:clientData/>
  </xdr:oneCellAnchor>
  <xdr:oneCellAnchor>
    <xdr:from>
      <xdr:col>2</xdr:col>
      <xdr:colOff>77932</xdr:colOff>
      <xdr:row>20</xdr:row>
      <xdr:rowOff>0</xdr:rowOff>
    </xdr:from>
    <xdr:ext cx="8542596" cy="937629"/>
    <xdr:sp macro="" textlink="">
      <xdr:nvSpPr>
        <xdr:cNvPr id="3" name="Rectángulo 2"/>
        <xdr:cNvSpPr/>
      </xdr:nvSpPr>
      <xdr:spPr>
        <a:xfrm>
          <a:off x="2935432" y="5162550"/>
          <a:ext cx="854259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5400" b="1" cap="none" spc="0">
              <a:ln/>
              <a:solidFill>
                <a:srgbClr val="7030A0"/>
              </a:solidFill>
              <a:effectLst>
                <a:glow rad="101600">
                  <a:schemeClr val="accent2">
                    <a:satMod val="175000"/>
                    <a:alpha val="40000"/>
                  </a:schemeClr>
                </a:glow>
              </a:effectLst>
            </a:rPr>
            <a:t>INDICADORES DE SOLVENCIA</a:t>
          </a:r>
        </a:p>
      </xdr:txBody>
    </xdr:sp>
    <xdr:clientData/>
  </xdr:oneCellAnchor>
  <xdr:oneCellAnchor>
    <xdr:from>
      <xdr:col>1</xdr:col>
      <xdr:colOff>511401</xdr:colOff>
      <xdr:row>35</xdr:row>
      <xdr:rowOff>10390</xdr:rowOff>
    </xdr:from>
    <xdr:ext cx="10837390" cy="937629"/>
    <xdr:sp macro="" textlink="">
      <xdr:nvSpPr>
        <xdr:cNvPr id="4" name="Rectángulo 3"/>
        <xdr:cNvSpPr/>
      </xdr:nvSpPr>
      <xdr:spPr>
        <a:xfrm>
          <a:off x="1273401" y="9097240"/>
          <a:ext cx="1083739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>
                <a:glow rad="101600">
                  <a:schemeClr val="accent5">
                    <a:satMod val="175000"/>
                    <a:alpha val="40000"/>
                  </a:schemeClr>
                </a:glow>
              </a:effectLst>
            </a:rPr>
            <a:t>INDICADORES DE</a:t>
          </a:r>
          <a:r>
            <a:rPr lang="es-ES" sz="5400" b="1" cap="none" spc="0" baseline="0">
              <a:ln/>
              <a:solidFill>
                <a:schemeClr val="accent1">
                  <a:lumMod val="75000"/>
                </a:schemeClr>
              </a:solidFill>
              <a:effectLst>
                <a:glow rad="101600">
                  <a:schemeClr val="accent5">
                    <a:satMod val="175000"/>
                    <a:alpha val="40000"/>
                  </a:schemeClr>
                </a:glow>
              </a:effectLst>
            </a:rPr>
            <a:t> APALANCAMIENTO</a:t>
          </a:r>
          <a:endParaRPr lang="es-ES" sz="5400" b="1" cap="none" spc="0">
            <a:ln/>
            <a:solidFill>
              <a:schemeClr val="accent1">
                <a:lumMod val="75000"/>
              </a:schemeClr>
            </a:solidFill>
            <a:effectLst>
              <a:glow rad="1016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534501</xdr:colOff>
      <xdr:row>50</xdr:row>
      <xdr:rowOff>84260</xdr:rowOff>
    </xdr:from>
    <xdr:ext cx="9569094" cy="937629"/>
    <xdr:sp macro="" textlink="">
      <xdr:nvSpPr>
        <xdr:cNvPr id="5" name="Rectángulo 4"/>
        <xdr:cNvSpPr/>
      </xdr:nvSpPr>
      <xdr:spPr>
        <a:xfrm>
          <a:off x="1296501" y="12952535"/>
          <a:ext cx="956909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5400" b="1" cap="none" spc="0">
              <a:ln/>
              <a:solidFill>
                <a:srgbClr val="66FF66"/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INDICADORES DE</a:t>
          </a:r>
          <a:r>
            <a:rPr lang="es-ES" sz="5400" b="1" cap="none" spc="0" baseline="0">
              <a:ln/>
              <a:solidFill>
                <a:srgbClr val="66FF66"/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RENTABILIDAD</a:t>
          </a:r>
          <a:endParaRPr lang="es-ES" sz="5400" b="1" cap="none" spc="0">
            <a:ln/>
            <a:solidFill>
              <a:srgbClr val="66FF66"/>
            </a:solidFill>
            <a:effectLst>
              <a:glow rad="228600">
                <a:schemeClr val="accent3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1273092</xdr:colOff>
      <xdr:row>65</xdr:row>
      <xdr:rowOff>124572</xdr:rowOff>
    </xdr:from>
    <xdr:ext cx="8376204" cy="937629"/>
    <xdr:sp macro="" textlink="">
      <xdr:nvSpPr>
        <xdr:cNvPr id="6" name="Rectángulo 5"/>
        <xdr:cNvSpPr/>
      </xdr:nvSpPr>
      <xdr:spPr>
        <a:xfrm>
          <a:off x="2035092" y="16326597"/>
          <a:ext cx="837620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>
                <a:glow rad="139700">
                  <a:schemeClr val="accent4">
                    <a:satMod val="175000"/>
                    <a:alpha val="40000"/>
                  </a:schemeClr>
                </a:glow>
              </a:effectLst>
            </a:rPr>
            <a:t>INDICADORES DE</a:t>
          </a:r>
          <a:r>
            <a:rPr lang="es-ES" sz="5400" b="1" cap="none" spc="0" baseline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>
                <a:glow rad="139700">
                  <a:schemeClr val="accent4">
                    <a:satMod val="175000"/>
                    <a:alpha val="40000"/>
                  </a:schemeClr>
                </a:glow>
              </a:effectLst>
            </a:rPr>
            <a:t> ROTACION</a:t>
          </a:r>
          <a:endParaRPr lang="es-ES" sz="5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>
              <a:glow rad="139700">
                <a:schemeClr val="accent4">
                  <a:satMod val="175000"/>
                  <a:alpha val="40000"/>
                </a:schemeClr>
              </a:glow>
            </a:effectLst>
          </a:endParaRPr>
        </a:p>
      </xdr:txBody>
    </xdr:sp>
    <xdr:clientData/>
  </xdr:oneCellAnchor>
  <xdr:twoCellAnchor editAs="oneCell">
    <xdr:from>
      <xdr:col>1</xdr:col>
      <xdr:colOff>631653</xdr:colOff>
      <xdr:row>0</xdr:row>
      <xdr:rowOff>87160</xdr:rowOff>
    </xdr:from>
    <xdr:to>
      <xdr:col>2</xdr:col>
      <xdr:colOff>2492569</xdr:colOff>
      <xdr:row>3</xdr:row>
      <xdr:rowOff>13048</xdr:rowOff>
    </xdr:to>
    <xdr:pic>
      <xdr:nvPicPr>
        <xdr:cNvPr id="7" name="Imagen 1" descr="http://credito.deprati.com/sites/default/files/logo-deprat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434" y="87160"/>
          <a:ext cx="3961635" cy="839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81</xdr:row>
      <xdr:rowOff>0</xdr:rowOff>
    </xdr:from>
    <xdr:to>
      <xdr:col>3</xdr:col>
      <xdr:colOff>1461370</xdr:colOff>
      <xdr:row>85</xdr:row>
      <xdr:rowOff>78288</xdr:rowOff>
    </xdr:to>
    <xdr:sp macro="" textlink="">
      <xdr:nvSpPr>
        <xdr:cNvPr id="8" name="7 Elipse">
          <a:hlinkClick xmlns:r="http://schemas.openxmlformats.org/officeDocument/2006/relationships" r:id="rId2"/>
        </xdr:cNvPr>
        <xdr:cNvSpPr/>
      </xdr:nvSpPr>
      <xdr:spPr>
        <a:xfrm>
          <a:off x="5715000" y="20367842"/>
          <a:ext cx="1461370" cy="861165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600" b="1">
              <a:solidFill>
                <a:sysClr val="windowText" lastClr="000000"/>
              </a:solidFill>
              <a:latin typeface="+mj-lt"/>
            </a:rPr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mulador-Financiero_Taipe_Gallo_Villacis_Ca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INDICE"/>
      <sheetName val="1.1.1"/>
      <sheetName val="1.A"/>
      <sheetName val="1.B"/>
      <sheetName val="1.C"/>
      <sheetName val="2.C"/>
      <sheetName val="2.D"/>
      <sheetName val="2.F"/>
      <sheetName val="3.A"/>
      <sheetName val="3.B"/>
      <sheetName val="3.C"/>
      <sheetName val="3.D"/>
      <sheetName val="3.E"/>
      <sheetName val="3.F"/>
      <sheetName val="3.G"/>
      <sheetName val="3.H"/>
      <sheetName val="3.I"/>
    </sheetNames>
    <sheetDataSet>
      <sheetData sheetId="0"/>
      <sheetData sheetId="1"/>
      <sheetData sheetId="2"/>
      <sheetData sheetId="3"/>
      <sheetData sheetId="4">
        <row r="4">
          <cell r="C4">
            <v>5.1200000000000002E-2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D7">
            <v>-70370</v>
          </cell>
        </row>
        <row r="13">
          <cell r="E13">
            <v>224032.54096359803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opLeftCell="A3" workbookViewId="0">
      <selection activeCell="F22" sqref="F22"/>
    </sheetView>
  </sheetViews>
  <sheetFormatPr baseColWidth="10" defaultRowHeight="15" x14ac:dyDescent="0.25"/>
  <sheetData>
    <row r="1" spans="1:10" x14ac:dyDescent="0.25">
      <c r="A1" s="238"/>
      <c r="B1" s="238"/>
      <c r="C1" s="238"/>
      <c r="D1" s="238"/>
      <c r="E1" s="238"/>
      <c r="F1" s="238"/>
      <c r="G1" s="238"/>
      <c r="H1" s="238"/>
      <c r="I1" s="238"/>
      <c r="J1" s="238"/>
    </row>
    <row r="2" spans="1:10" ht="22.5" x14ac:dyDescent="0.25">
      <c r="A2" s="238"/>
      <c r="B2" s="238"/>
      <c r="C2" s="238"/>
      <c r="D2" s="238"/>
      <c r="E2" s="238"/>
      <c r="F2" s="239" t="s">
        <v>550</v>
      </c>
      <c r="G2" s="238"/>
      <c r="H2" s="238"/>
      <c r="I2" s="238"/>
      <c r="J2" s="238"/>
    </row>
    <row r="3" spans="1:10" x14ac:dyDescent="0.25">
      <c r="A3" s="238"/>
      <c r="B3" s="238"/>
      <c r="C3" s="238"/>
      <c r="D3" s="238"/>
      <c r="E3" s="238"/>
      <c r="F3" s="240"/>
      <c r="G3" s="238"/>
      <c r="H3" s="238"/>
      <c r="I3" s="238"/>
      <c r="J3" s="238"/>
    </row>
    <row r="4" spans="1:10" ht="20.25" x14ac:dyDescent="0.25">
      <c r="A4" s="238"/>
      <c r="B4" s="238"/>
      <c r="C4" s="238"/>
      <c r="D4" s="238"/>
      <c r="E4" s="238"/>
      <c r="F4" s="241" t="s">
        <v>562</v>
      </c>
      <c r="G4" s="238"/>
      <c r="H4" s="238"/>
      <c r="I4" s="238"/>
      <c r="J4" s="238"/>
    </row>
    <row r="5" spans="1:10" x14ac:dyDescent="0.25">
      <c r="A5" s="238"/>
      <c r="B5" s="238"/>
      <c r="C5" s="238"/>
      <c r="D5" s="238"/>
      <c r="E5" s="238"/>
      <c r="F5" s="238"/>
      <c r="G5" s="238"/>
      <c r="H5" s="238"/>
      <c r="I5" s="238"/>
      <c r="J5" s="238"/>
    </row>
    <row r="6" spans="1:10" ht="20.25" x14ac:dyDescent="0.25">
      <c r="A6" s="238"/>
      <c r="B6" s="238"/>
      <c r="C6" s="238"/>
      <c r="D6" s="238"/>
      <c r="E6" s="238"/>
      <c r="F6" s="241"/>
      <c r="G6" s="238"/>
      <c r="H6" s="238"/>
      <c r="I6" s="238"/>
      <c r="J6" s="238"/>
    </row>
    <row r="7" spans="1:10" ht="18" x14ac:dyDescent="0.25">
      <c r="A7" s="238"/>
      <c r="B7" s="238"/>
      <c r="C7" s="238"/>
      <c r="D7" s="238"/>
      <c r="E7" s="238"/>
      <c r="F7" s="242" t="s">
        <v>563</v>
      </c>
      <c r="G7" s="238"/>
      <c r="H7" s="238"/>
      <c r="I7" s="238"/>
      <c r="J7" s="238"/>
    </row>
    <row r="8" spans="1:10" ht="18" x14ac:dyDescent="0.25">
      <c r="A8" s="238"/>
      <c r="B8" s="238"/>
      <c r="C8" s="238"/>
      <c r="D8" s="238"/>
      <c r="E8" s="238"/>
      <c r="F8" s="242"/>
      <c r="G8" s="238"/>
      <c r="H8" s="238"/>
      <c r="I8" s="238"/>
      <c r="J8" s="238"/>
    </row>
    <row r="9" spans="1:10" ht="18" x14ac:dyDescent="0.25">
      <c r="A9" s="238"/>
      <c r="B9" s="238"/>
      <c r="C9" s="238"/>
      <c r="D9" s="238"/>
      <c r="E9" s="238"/>
      <c r="F9" s="242" t="s">
        <v>551</v>
      </c>
      <c r="G9" s="238"/>
      <c r="H9" s="238"/>
      <c r="I9" s="238"/>
      <c r="J9" s="238"/>
    </row>
    <row r="10" spans="1:10" ht="18" x14ac:dyDescent="0.25">
      <c r="A10" s="238"/>
      <c r="B10" s="238"/>
      <c r="C10" s="238"/>
      <c r="D10" s="238"/>
      <c r="E10" s="238"/>
      <c r="F10" s="243" t="s">
        <v>552</v>
      </c>
      <c r="G10" s="238"/>
      <c r="H10" s="238"/>
      <c r="I10" s="238"/>
      <c r="J10" s="238"/>
    </row>
    <row r="11" spans="1:10" ht="18" x14ac:dyDescent="0.25">
      <c r="A11" s="238"/>
      <c r="B11" s="238"/>
      <c r="C11" s="238"/>
      <c r="D11" s="238"/>
      <c r="E11" s="238"/>
      <c r="F11" s="243" t="s">
        <v>553</v>
      </c>
      <c r="G11" s="238"/>
      <c r="H11" s="238"/>
      <c r="I11" s="238"/>
      <c r="J11" s="238"/>
    </row>
    <row r="12" spans="1:10" ht="18" x14ac:dyDescent="0.25">
      <c r="A12" s="238"/>
      <c r="B12" s="238"/>
      <c r="C12" s="238"/>
      <c r="D12" s="238"/>
      <c r="E12" s="238"/>
      <c r="F12" s="243" t="s">
        <v>554</v>
      </c>
      <c r="G12" s="238"/>
      <c r="H12" s="238"/>
      <c r="I12" s="238"/>
      <c r="J12" s="238"/>
    </row>
    <row r="13" spans="1:10" ht="18" x14ac:dyDescent="0.25">
      <c r="A13" s="238"/>
      <c r="B13" s="238"/>
      <c r="C13" s="238"/>
      <c r="D13" s="238"/>
      <c r="E13" s="238"/>
      <c r="F13" s="243" t="s">
        <v>555</v>
      </c>
      <c r="G13" s="238"/>
      <c r="H13" s="238"/>
      <c r="I13" s="238"/>
      <c r="J13" s="238"/>
    </row>
    <row r="14" spans="1:10" ht="18" x14ac:dyDescent="0.25">
      <c r="A14" s="238"/>
      <c r="B14" s="238"/>
      <c r="C14" s="238"/>
      <c r="D14" s="238"/>
      <c r="E14" s="238"/>
      <c r="F14" s="243"/>
      <c r="G14" s="238"/>
      <c r="H14" s="238"/>
      <c r="I14" s="238"/>
      <c r="J14" s="238"/>
    </row>
    <row r="15" spans="1:10" ht="18" x14ac:dyDescent="0.25">
      <c r="A15" s="238"/>
      <c r="B15" s="238"/>
      <c r="C15" s="238"/>
      <c r="D15" s="238"/>
      <c r="E15" s="238"/>
      <c r="F15" s="242" t="s">
        <v>556</v>
      </c>
      <c r="G15" s="238"/>
      <c r="H15" s="238"/>
      <c r="I15" s="238"/>
      <c r="J15" s="238"/>
    </row>
    <row r="16" spans="1:10" ht="18" x14ac:dyDescent="0.25">
      <c r="A16" s="238"/>
      <c r="B16" s="238"/>
      <c r="C16" s="238"/>
      <c r="D16" s="238"/>
      <c r="E16" s="238"/>
      <c r="F16" s="242"/>
      <c r="G16" s="238"/>
      <c r="H16" s="238"/>
      <c r="I16" s="238"/>
      <c r="J16" s="238"/>
    </row>
    <row r="17" spans="1:10" ht="18" x14ac:dyDescent="0.25">
      <c r="A17" s="238"/>
      <c r="B17" s="238"/>
      <c r="C17" s="238"/>
      <c r="D17" s="238"/>
      <c r="E17" s="238"/>
      <c r="F17" s="242" t="s">
        <v>564</v>
      </c>
      <c r="G17" s="238"/>
      <c r="H17" s="238"/>
      <c r="I17" s="238"/>
      <c r="J17" s="238"/>
    </row>
    <row r="18" spans="1:10" ht="18" x14ac:dyDescent="0.25">
      <c r="A18" s="238"/>
      <c r="B18" s="238"/>
      <c r="C18" s="238"/>
      <c r="D18" s="268" t="s">
        <v>557</v>
      </c>
      <c r="E18" s="268"/>
      <c r="F18" s="268"/>
      <c r="G18" s="269" t="s">
        <v>558</v>
      </c>
      <c r="H18" s="270"/>
      <c r="I18" s="271"/>
      <c r="J18" s="238"/>
    </row>
    <row r="19" spans="1:10" x14ac:dyDescent="0.25">
      <c r="A19" s="238"/>
      <c r="B19" s="238"/>
      <c r="C19" s="238"/>
      <c r="D19" s="272" t="s">
        <v>561</v>
      </c>
      <c r="E19" s="272"/>
      <c r="F19" s="272"/>
      <c r="G19" s="272" t="s">
        <v>565</v>
      </c>
      <c r="H19" s="272"/>
      <c r="I19" s="272"/>
      <c r="J19" s="238"/>
    </row>
    <row r="20" spans="1:10" ht="40.5" customHeight="1" x14ac:dyDescent="0.25">
      <c r="A20" s="238"/>
      <c r="B20" s="238"/>
      <c r="C20" s="238"/>
      <c r="D20" s="272"/>
      <c r="E20" s="272"/>
      <c r="F20" s="272"/>
      <c r="G20" s="272"/>
      <c r="H20" s="272"/>
      <c r="I20" s="272"/>
      <c r="J20" s="238"/>
    </row>
    <row r="21" spans="1:10" ht="18" x14ac:dyDescent="0.25">
      <c r="A21" s="238"/>
      <c r="B21" s="238"/>
      <c r="C21" s="238"/>
      <c r="D21" s="238"/>
      <c r="E21" s="238"/>
      <c r="F21" s="244" t="s">
        <v>566</v>
      </c>
      <c r="G21" s="238"/>
      <c r="H21" s="238"/>
      <c r="I21" s="238"/>
      <c r="J21" s="238"/>
    </row>
  </sheetData>
  <mergeCells count="4">
    <mergeCell ref="D18:F18"/>
    <mergeCell ref="G18:I18"/>
    <mergeCell ref="D19:F20"/>
    <mergeCell ref="G19:I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D21" sqref="D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9"/>
  <sheetViews>
    <sheetView showGridLines="0" workbookViewId="0">
      <selection activeCell="A5" sqref="A5"/>
    </sheetView>
  </sheetViews>
  <sheetFormatPr baseColWidth="10" defaultRowHeight="15" x14ac:dyDescent="0.25"/>
  <cols>
    <col min="1" max="1" width="17.28515625" style="222" customWidth="1"/>
    <col min="2" max="2" width="43.85546875" style="256" customWidth="1"/>
    <col min="3" max="3" width="9.7109375" style="219" customWidth="1"/>
    <col min="4" max="4" width="20.28515625" style="248" customWidth="1"/>
    <col min="5" max="7" width="17.5703125" style="214" customWidth="1"/>
    <col min="8" max="16384" width="11.42578125" style="214"/>
  </cols>
  <sheetData>
    <row r="2" spans="1:6" x14ac:dyDescent="0.25">
      <c r="A2" s="213">
        <v>1</v>
      </c>
      <c r="B2" s="26" t="s">
        <v>0</v>
      </c>
      <c r="C2" s="87"/>
      <c r="D2" s="262" t="s">
        <v>559</v>
      </c>
      <c r="E2" s="262" t="s">
        <v>560</v>
      </c>
      <c r="F2" s="3"/>
    </row>
    <row r="3" spans="1:6" x14ac:dyDescent="0.25">
      <c r="A3" s="215">
        <v>101</v>
      </c>
      <c r="B3" s="25" t="s">
        <v>1</v>
      </c>
      <c r="C3" s="88"/>
      <c r="D3" s="245"/>
      <c r="E3" s="4"/>
      <c r="F3" s="3"/>
    </row>
    <row r="4" spans="1:6" x14ac:dyDescent="0.25">
      <c r="A4" s="215">
        <v>10101</v>
      </c>
      <c r="B4" s="25" t="s">
        <v>2</v>
      </c>
      <c r="C4" s="88"/>
      <c r="D4" s="261">
        <v>3908707.78</v>
      </c>
      <c r="E4" s="245">
        <v>5679442.0499999998</v>
      </c>
      <c r="F4" s="5"/>
    </row>
    <row r="5" spans="1:6" x14ac:dyDescent="0.25">
      <c r="A5" s="101">
        <v>1010101</v>
      </c>
      <c r="B5" s="23" t="s">
        <v>3</v>
      </c>
      <c r="C5" s="30"/>
      <c r="D5" s="248">
        <v>126234.75</v>
      </c>
      <c r="E5" s="246">
        <v>140890.48000000001</v>
      </c>
      <c r="F5" s="3"/>
    </row>
    <row r="6" spans="1:6" x14ac:dyDescent="0.25">
      <c r="A6" s="101">
        <v>1010102</v>
      </c>
      <c r="B6" s="23" t="s">
        <v>4</v>
      </c>
      <c r="C6" s="30"/>
      <c r="E6" s="246"/>
      <c r="F6" s="3"/>
    </row>
    <row r="7" spans="1:6" x14ac:dyDescent="0.25">
      <c r="A7" s="101">
        <v>1010103</v>
      </c>
      <c r="B7" s="23" t="s">
        <v>5</v>
      </c>
      <c r="C7" s="30"/>
      <c r="D7" s="248">
        <v>3782473.03</v>
      </c>
      <c r="E7" s="246">
        <v>5538551.5700000003</v>
      </c>
      <c r="F7" s="3"/>
    </row>
    <row r="8" spans="1:6" x14ac:dyDescent="0.25">
      <c r="A8" s="215">
        <v>10102</v>
      </c>
      <c r="B8" s="25" t="s">
        <v>6</v>
      </c>
      <c r="C8" s="88"/>
      <c r="D8" s="261">
        <v>110218557.52</v>
      </c>
      <c r="E8" s="261">
        <v>113295301.36</v>
      </c>
      <c r="F8" s="5"/>
    </row>
    <row r="9" spans="1:6" ht="24" x14ac:dyDescent="0.25">
      <c r="A9" s="215">
        <v>1010201</v>
      </c>
      <c r="B9" s="25" t="s">
        <v>7</v>
      </c>
      <c r="C9" s="88"/>
      <c r="D9" s="245"/>
      <c r="E9" s="246"/>
      <c r="F9" s="3"/>
    </row>
    <row r="10" spans="1:6" x14ac:dyDescent="0.25">
      <c r="A10" s="101">
        <v>101020101</v>
      </c>
      <c r="B10" s="23" t="s">
        <v>8</v>
      </c>
      <c r="C10" s="30"/>
      <c r="D10" s="246"/>
      <c r="E10" s="246"/>
      <c r="F10" s="3"/>
    </row>
    <row r="11" spans="1:6" x14ac:dyDescent="0.25">
      <c r="A11" s="101">
        <v>10102010101</v>
      </c>
      <c r="B11" s="23" t="s">
        <v>9</v>
      </c>
      <c r="C11" s="30"/>
      <c r="D11" s="246"/>
      <c r="E11" s="246"/>
      <c r="F11" s="3"/>
    </row>
    <row r="12" spans="1:6" x14ac:dyDescent="0.25">
      <c r="A12" s="101">
        <v>10102010102</v>
      </c>
      <c r="B12" s="23" t="s">
        <v>10</v>
      </c>
      <c r="C12" s="30"/>
      <c r="D12" s="246"/>
      <c r="E12" s="246"/>
      <c r="F12" s="3"/>
    </row>
    <row r="13" spans="1:6" x14ac:dyDescent="0.25">
      <c r="A13" s="101">
        <v>10102010103</v>
      </c>
      <c r="B13" s="23" t="s">
        <v>11</v>
      </c>
      <c r="C13" s="30"/>
      <c r="D13" s="246"/>
      <c r="E13" s="246"/>
      <c r="F13" s="3"/>
    </row>
    <row r="14" spans="1:6" x14ac:dyDescent="0.25">
      <c r="A14" s="101">
        <v>10102010104</v>
      </c>
      <c r="B14" s="23" t="s">
        <v>12</v>
      </c>
      <c r="C14" s="30"/>
      <c r="D14" s="246"/>
      <c r="E14" s="246"/>
      <c r="F14" s="3"/>
    </row>
    <row r="15" spans="1:6" x14ac:dyDescent="0.25">
      <c r="A15" s="101">
        <v>10102010105</v>
      </c>
      <c r="B15" s="23" t="s">
        <v>13</v>
      </c>
      <c r="C15" s="30"/>
      <c r="D15" s="246"/>
      <c r="E15" s="246"/>
      <c r="F15" s="3"/>
    </row>
    <row r="16" spans="1:6" x14ac:dyDescent="0.25">
      <c r="A16" s="101">
        <v>10102010106</v>
      </c>
      <c r="B16" s="23" t="s">
        <v>14</v>
      </c>
      <c r="C16" s="30"/>
      <c r="D16" s="246"/>
      <c r="E16" s="246"/>
      <c r="F16" s="3"/>
    </row>
    <row r="17" spans="1:6" x14ac:dyDescent="0.25">
      <c r="A17" s="101">
        <v>101020102</v>
      </c>
      <c r="B17" s="23" t="s">
        <v>15</v>
      </c>
      <c r="C17" s="30"/>
      <c r="D17" s="246"/>
      <c r="E17" s="246"/>
      <c r="F17" s="3"/>
    </row>
    <row r="18" spans="1:6" x14ac:dyDescent="0.25">
      <c r="A18" s="101">
        <v>10102010201</v>
      </c>
      <c r="B18" s="23" t="s">
        <v>16</v>
      </c>
      <c r="C18" s="30"/>
      <c r="D18" s="246"/>
      <c r="E18" s="246"/>
      <c r="F18" s="3"/>
    </row>
    <row r="19" spans="1:6" x14ac:dyDescent="0.25">
      <c r="A19" s="101">
        <v>10102010202</v>
      </c>
      <c r="B19" s="23" t="s">
        <v>17</v>
      </c>
      <c r="C19" s="30"/>
      <c r="D19" s="246"/>
      <c r="E19" s="246"/>
      <c r="F19" s="3"/>
    </row>
    <row r="20" spans="1:6" x14ac:dyDescent="0.25">
      <c r="A20" s="101">
        <v>10102010203</v>
      </c>
      <c r="B20" s="23" t="s">
        <v>18</v>
      </c>
      <c r="C20" s="30"/>
      <c r="D20" s="246"/>
      <c r="E20" s="246"/>
      <c r="F20" s="3"/>
    </row>
    <row r="21" spans="1:6" x14ac:dyDescent="0.25">
      <c r="A21" s="101">
        <v>10102010204</v>
      </c>
      <c r="B21" s="23" t="s">
        <v>19</v>
      </c>
      <c r="C21" s="30"/>
      <c r="D21" s="246"/>
      <c r="E21" s="246"/>
      <c r="F21" s="3"/>
    </row>
    <row r="22" spans="1:6" x14ac:dyDescent="0.25">
      <c r="A22" s="101">
        <v>10102010205</v>
      </c>
      <c r="B22" s="23" t="s">
        <v>20</v>
      </c>
      <c r="C22" s="30"/>
      <c r="D22" s="246"/>
      <c r="E22" s="246"/>
      <c r="F22" s="3"/>
    </row>
    <row r="23" spans="1:6" x14ac:dyDescent="0.25">
      <c r="A23" s="101">
        <v>10102010206</v>
      </c>
      <c r="B23" s="23" t="s">
        <v>21</v>
      </c>
      <c r="C23" s="30"/>
      <c r="D23" s="246"/>
      <c r="E23" s="246"/>
      <c r="F23" s="3"/>
    </row>
    <row r="24" spans="1:6" x14ac:dyDescent="0.25">
      <c r="A24" s="101">
        <v>10102010207</v>
      </c>
      <c r="B24" s="23" t="s">
        <v>22</v>
      </c>
      <c r="C24" s="30"/>
      <c r="D24" s="246"/>
      <c r="E24" s="246"/>
      <c r="F24" s="3"/>
    </row>
    <row r="25" spans="1:6" x14ac:dyDescent="0.25">
      <c r="A25" s="101">
        <v>10102010208</v>
      </c>
      <c r="B25" s="23" t="s">
        <v>23</v>
      </c>
      <c r="C25" s="30"/>
      <c r="D25" s="246"/>
      <c r="E25" s="246"/>
      <c r="F25" s="3"/>
    </row>
    <row r="26" spans="1:6" x14ac:dyDescent="0.25">
      <c r="A26" s="101">
        <v>10102010209</v>
      </c>
      <c r="B26" s="23" t="s">
        <v>24</v>
      </c>
      <c r="C26" s="30"/>
      <c r="D26" s="246"/>
      <c r="E26" s="246"/>
      <c r="F26" s="3"/>
    </row>
    <row r="27" spans="1:6" x14ac:dyDescent="0.25">
      <c r="A27" s="101">
        <v>10102010210</v>
      </c>
      <c r="B27" s="23" t="s">
        <v>25</v>
      </c>
      <c r="C27" s="30"/>
      <c r="D27" s="246"/>
      <c r="E27" s="246"/>
      <c r="F27" s="3"/>
    </row>
    <row r="28" spans="1:6" x14ac:dyDescent="0.25">
      <c r="A28" s="101">
        <v>10102010211</v>
      </c>
      <c r="B28" s="23" t="s">
        <v>26</v>
      </c>
      <c r="C28" s="30"/>
      <c r="D28" s="246"/>
      <c r="E28" s="246"/>
      <c r="F28" s="3"/>
    </row>
    <row r="29" spans="1:6" x14ac:dyDescent="0.25">
      <c r="A29" s="101">
        <v>10102010212</v>
      </c>
      <c r="B29" s="23" t="s">
        <v>27</v>
      </c>
      <c r="C29" s="30"/>
      <c r="D29" s="246"/>
      <c r="E29" s="246"/>
      <c r="F29" s="3"/>
    </row>
    <row r="30" spans="1:6" x14ac:dyDescent="0.25">
      <c r="A30" s="101">
        <v>10102010213</v>
      </c>
      <c r="B30" s="23" t="s">
        <v>28</v>
      </c>
      <c r="C30" s="30"/>
      <c r="D30" s="246"/>
      <c r="E30" s="246"/>
      <c r="F30" s="3"/>
    </row>
    <row r="31" spans="1:6" x14ac:dyDescent="0.25">
      <c r="A31" s="101">
        <v>10102010214</v>
      </c>
      <c r="B31" s="23" t="s">
        <v>29</v>
      </c>
      <c r="C31" s="30"/>
      <c r="D31" s="246"/>
      <c r="E31" s="246"/>
      <c r="F31" s="3"/>
    </row>
    <row r="32" spans="1:6" x14ac:dyDescent="0.25">
      <c r="A32" s="101">
        <v>10102010215</v>
      </c>
      <c r="B32" s="23" t="s">
        <v>30</v>
      </c>
      <c r="C32" s="30"/>
      <c r="D32" s="246"/>
      <c r="E32" s="246"/>
      <c r="F32" s="3"/>
    </row>
    <row r="33" spans="1:6" x14ac:dyDescent="0.25">
      <c r="A33" s="101">
        <v>10102010216</v>
      </c>
      <c r="B33" s="23" t="s">
        <v>31</v>
      </c>
      <c r="C33" s="30"/>
      <c r="D33" s="246"/>
      <c r="E33" s="246"/>
      <c r="F33" s="3"/>
    </row>
    <row r="34" spans="1:6" x14ac:dyDescent="0.25">
      <c r="A34" s="101">
        <v>10102010217</v>
      </c>
      <c r="B34" s="23" t="s">
        <v>32</v>
      </c>
      <c r="C34" s="30"/>
      <c r="D34" s="246"/>
      <c r="E34" s="246"/>
      <c r="F34" s="3"/>
    </row>
    <row r="35" spans="1:6" x14ac:dyDescent="0.25">
      <c r="A35" s="101">
        <v>10102010218</v>
      </c>
      <c r="B35" s="23" t="s">
        <v>33</v>
      </c>
      <c r="C35" s="30"/>
      <c r="D35" s="246"/>
      <c r="E35" s="246"/>
      <c r="F35" s="3"/>
    </row>
    <row r="36" spans="1:6" x14ac:dyDescent="0.25">
      <c r="A36" s="101">
        <v>10102010219</v>
      </c>
      <c r="B36" s="23" t="s">
        <v>34</v>
      </c>
      <c r="C36" s="30"/>
      <c r="D36" s="246"/>
      <c r="E36" s="246"/>
      <c r="F36" s="3"/>
    </row>
    <row r="37" spans="1:6" x14ac:dyDescent="0.25">
      <c r="A37" s="101">
        <v>10102010220</v>
      </c>
      <c r="B37" s="23" t="s">
        <v>35</v>
      </c>
      <c r="C37" s="30"/>
      <c r="D37" s="246"/>
      <c r="E37" s="246"/>
      <c r="F37" s="3"/>
    </row>
    <row r="38" spans="1:6" x14ac:dyDescent="0.25">
      <c r="A38" s="101">
        <v>10102010221</v>
      </c>
      <c r="B38" s="23" t="s">
        <v>36</v>
      </c>
      <c r="C38" s="30"/>
      <c r="D38" s="246"/>
      <c r="E38" s="246"/>
      <c r="F38" s="3"/>
    </row>
    <row r="39" spans="1:6" x14ac:dyDescent="0.25">
      <c r="A39" s="101">
        <v>10102010222</v>
      </c>
      <c r="B39" s="23" t="s">
        <v>13</v>
      </c>
      <c r="C39" s="30"/>
      <c r="D39" s="246"/>
      <c r="E39" s="246"/>
      <c r="F39" s="3"/>
    </row>
    <row r="40" spans="1:6" x14ac:dyDescent="0.25">
      <c r="A40" s="101">
        <v>10102010223</v>
      </c>
      <c r="B40" s="23" t="s">
        <v>14</v>
      </c>
      <c r="C40" s="30"/>
      <c r="D40" s="246"/>
      <c r="E40" s="246"/>
      <c r="F40" s="3"/>
    </row>
    <row r="41" spans="1:6" x14ac:dyDescent="0.25">
      <c r="A41" s="101">
        <v>101020103</v>
      </c>
      <c r="B41" s="23" t="s">
        <v>37</v>
      </c>
      <c r="C41" s="30"/>
      <c r="D41" s="246"/>
      <c r="E41" s="246"/>
      <c r="F41" s="3"/>
    </row>
    <row r="42" spans="1:6" x14ac:dyDescent="0.25">
      <c r="A42" s="101">
        <v>10102010301</v>
      </c>
      <c r="B42" s="23" t="s">
        <v>38</v>
      </c>
      <c r="C42" s="30"/>
      <c r="D42" s="246"/>
      <c r="E42" s="246"/>
      <c r="F42" s="3"/>
    </row>
    <row r="43" spans="1:6" x14ac:dyDescent="0.25">
      <c r="A43" s="101">
        <v>10102010302</v>
      </c>
      <c r="B43" s="23" t="s">
        <v>39</v>
      </c>
      <c r="C43" s="30"/>
      <c r="D43" s="246"/>
      <c r="E43" s="246"/>
      <c r="F43" s="3"/>
    </row>
    <row r="44" spans="1:6" x14ac:dyDescent="0.25">
      <c r="A44" s="101">
        <v>10102010303</v>
      </c>
      <c r="B44" s="23" t="s">
        <v>40</v>
      </c>
      <c r="C44" s="30"/>
      <c r="D44" s="246"/>
      <c r="E44" s="246"/>
      <c r="F44" s="3"/>
    </row>
    <row r="45" spans="1:6" x14ac:dyDescent="0.25">
      <c r="A45" s="101">
        <v>10102010304</v>
      </c>
      <c r="B45" s="23" t="s">
        <v>14</v>
      </c>
      <c r="C45" s="30"/>
      <c r="D45" s="246"/>
      <c r="E45" s="246"/>
      <c r="F45" s="3"/>
    </row>
    <row r="46" spans="1:6" ht="24" x14ac:dyDescent="0.25">
      <c r="A46" s="215">
        <v>1010202</v>
      </c>
      <c r="B46" s="25" t="s">
        <v>41</v>
      </c>
      <c r="C46" s="88"/>
      <c r="D46" s="245"/>
      <c r="E46" s="246"/>
      <c r="F46" s="3"/>
    </row>
    <row r="47" spans="1:6" x14ac:dyDescent="0.25">
      <c r="A47" s="101">
        <v>101020201</v>
      </c>
      <c r="B47" s="23" t="s">
        <v>8</v>
      </c>
      <c r="C47" s="30"/>
      <c r="D47" s="246"/>
      <c r="E47" s="246"/>
      <c r="F47" s="3"/>
    </row>
    <row r="48" spans="1:6" x14ac:dyDescent="0.25">
      <c r="A48" s="101">
        <v>10102020101</v>
      </c>
      <c r="B48" s="23" t="s">
        <v>9</v>
      </c>
      <c r="C48" s="30"/>
      <c r="D48" s="246"/>
      <c r="E48" s="246"/>
      <c r="F48" s="3"/>
    </row>
    <row r="49" spans="1:6" x14ac:dyDescent="0.25">
      <c r="A49" s="101">
        <v>10102020102</v>
      </c>
      <c r="B49" s="23" t="s">
        <v>10</v>
      </c>
      <c r="C49" s="30"/>
      <c r="D49" s="246"/>
      <c r="E49" s="246"/>
      <c r="F49" s="3"/>
    </row>
    <row r="50" spans="1:6" x14ac:dyDescent="0.25">
      <c r="A50" s="101">
        <v>10102020103</v>
      </c>
      <c r="B50" s="23" t="s">
        <v>12</v>
      </c>
      <c r="C50" s="30"/>
      <c r="D50" s="246"/>
      <c r="E50" s="246"/>
      <c r="F50" s="3"/>
    </row>
    <row r="51" spans="1:6" x14ac:dyDescent="0.25">
      <c r="A51" s="101">
        <v>10102020104</v>
      </c>
      <c r="B51" s="23" t="s">
        <v>11</v>
      </c>
      <c r="C51" s="30"/>
      <c r="D51" s="246"/>
      <c r="E51" s="246"/>
      <c r="F51" s="3"/>
    </row>
    <row r="52" spans="1:6" x14ac:dyDescent="0.25">
      <c r="A52" s="101">
        <v>10102020105</v>
      </c>
      <c r="B52" s="23" t="s">
        <v>13</v>
      </c>
      <c r="C52" s="30"/>
      <c r="D52" s="246"/>
      <c r="E52" s="246"/>
      <c r="F52" s="3"/>
    </row>
    <row r="53" spans="1:6" x14ac:dyDescent="0.25">
      <c r="A53" s="101">
        <v>10102020106</v>
      </c>
      <c r="B53" s="23" t="s">
        <v>14</v>
      </c>
      <c r="C53" s="30"/>
      <c r="D53" s="246"/>
      <c r="E53" s="246"/>
      <c r="F53" s="3"/>
    </row>
    <row r="54" spans="1:6" x14ac:dyDescent="0.25">
      <c r="A54" s="101">
        <v>101020202</v>
      </c>
      <c r="B54" s="23" t="s">
        <v>15</v>
      </c>
      <c r="C54" s="30"/>
      <c r="D54" s="246"/>
      <c r="E54" s="246"/>
      <c r="F54" s="3"/>
    </row>
    <row r="55" spans="1:6" x14ac:dyDescent="0.25">
      <c r="A55" s="101">
        <v>10102020201</v>
      </c>
      <c r="B55" s="23" t="s">
        <v>16</v>
      </c>
      <c r="C55" s="30"/>
      <c r="D55" s="246"/>
      <c r="E55" s="246"/>
      <c r="F55" s="3"/>
    </row>
    <row r="56" spans="1:6" x14ac:dyDescent="0.25">
      <c r="A56" s="101">
        <v>10102020202</v>
      </c>
      <c r="B56" s="23" t="s">
        <v>17</v>
      </c>
      <c r="C56" s="30"/>
      <c r="D56" s="246"/>
      <c r="E56" s="246"/>
      <c r="F56" s="3"/>
    </row>
    <row r="57" spans="1:6" x14ac:dyDescent="0.25">
      <c r="A57" s="101">
        <v>10102020203</v>
      </c>
      <c r="B57" s="23" t="s">
        <v>18</v>
      </c>
      <c r="C57" s="30"/>
      <c r="D57" s="246"/>
      <c r="E57" s="246"/>
      <c r="F57" s="3"/>
    </row>
    <row r="58" spans="1:6" x14ac:dyDescent="0.25">
      <c r="A58" s="101">
        <v>10102020204</v>
      </c>
      <c r="B58" s="23" t="s">
        <v>19</v>
      </c>
      <c r="C58" s="30"/>
      <c r="D58" s="246"/>
      <c r="E58" s="246"/>
      <c r="F58" s="3"/>
    </row>
    <row r="59" spans="1:6" x14ac:dyDescent="0.25">
      <c r="A59" s="101">
        <v>10102020205</v>
      </c>
      <c r="B59" s="23" t="s">
        <v>20</v>
      </c>
      <c r="C59" s="30"/>
      <c r="D59" s="246"/>
      <c r="E59" s="246"/>
      <c r="F59" s="3"/>
    </row>
    <row r="60" spans="1:6" x14ac:dyDescent="0.25">
      <c r="A60" s="101">
        <v>10102020206</v>
      </c>
      <c r="B60" s="23" t="s">
        <v>21</v>
      </c>
      <c r="C60" s="30"/>
      <c r="D60" s="246"/>
      <c r="E60" s="246"/>
      <c r="F60" s="3"/>
    </row>
    <row r="61" spans="1:6" x14ac:dyDescent="0.25">
      <c r="A61" s="101">
        <v>10102020207</v>
      </c>
      <c r="B61" s="23" t="s">
        <v>22</v>
      </c>
      <c r="C61" s="30"/>
      <c r="D61" s="246"/>
      <c r="E61" s="246"/>
      <c r="F61" s="3"/>
    </row>
    <row r="62" spans="1:6" x14ac:dyDescent="0.25">
      <c r="A62" s="101">
        <v>10102020208</v>
      </c>
      <c r="B62" s="23" t="s">
        <v>23</v>
      </c>
      <c r="C62" s="30"/>
      <c r="D62" s="246"/>
      <c r="E62" s="246"/>
      <c r="F62" s="3"/>
    </row>
    <row r="63" spans="1:6" x14ac:dyDescent="0.25">
      <c r="A63" s="101">
        <v>10102020209</v>
      </c>
      <c r="B63" s="23" t="s">
        <v>24</v>
      </c>
      <c r="C63" s="30"/>
      <c r="D63" s="246"/>
      <c r="E63" s="246"/>
      <c r="F63" s="3"/>
    </row>
    <row r="64" spans="1:6" x14ac:dyDescent="0.25">
      <c r="A64" s="101">
        <v>10102020210</v>
      </c>
      <c r="B64" s="23" t="s">
        <v>25</v>
      </c>
      <c r="C64" s="30"/>
      <c r="D64" s="246"/>
      <c r="E64" s="246"/>
      <c r="F64" s="3"/>
    </row>
    <row r="65" spans="1:6" x14ac:dyDescent="0.25">
      <c r="A65" s="101">
        <v>10102020211</v>
      </c>
      <c r="B65" s="23" t="s">
        <v>26</v>
      </c>
      <c r="C65" s="30"/>
      <c r="D65" s="246"/>
      <c r="E65" s="246"/>
      <c r="F65" s="3"/>
    </row>
    <row r="66" spans="1:6" x14ac:dyDescent="0.25">
      <c r="A66" s="101">
        <v>10102020212</v>
      </c>
      <c r="B66" s="23" t="s">
        <v>27</v>
      </c>
      <c r="C66" s="30"/>
      <c r="D66" s="246"/>
      <c r="E66" s="246"/>
      <c r="F66" s="3"/>
    </row>
    <row r="67" spans="1:6" x14ac:dyDescent="0.25">
      <c r="A67" s="101">
        <v>10102020213</v>
      </c>
      <c r="B67" s="23" t="s">
        <v>28</v>
      </c>
      <c r="C67" s="30"/>
      <c r="D67" s="246"/>
      <c r="E67" s="246"/>
      <c r="F67" s="3"/>
    </row>
    <row r="68" spans="1:6" x14ac:dyDescent="0.25">
      <c r="A68" s="101">
        <v>10102020214</v>
      </c>
      <c r="B68" s="23" t="s">
        <v>29</v>
      </c>
      <c r="C68" s="30"/>
      <c r="D68" s="246"/>
      <c r="E68" s="246"/>
      <c r="F68" s="3"/>
    </row>
    <row r="69" spans="1:6" x14ac:dyDescent="0.25">
      <c r="A69" s="101">
        <v>10102020215</v>
      </c>
      <c r="B69" s="23" t="s">
        <v>30</v>
      </c>
      <c r="C69" s="30"/>
      <c r="D69" s="246"/>
      <c r="E69" s="246"/>
      <c r="F69" s="3"/>
    </row>
    <row r="70" spans="1:6" x14ac:dyDescent="0.25">
      <c r="A70" s="101">
        <v>10102020216</v>
      </c>
      <c r="B70" s="23" t="s">
        <v>31</v>
      </c>
      <c r="C70" s="30"/>
      <c r="D70" s="246"/>
      <c r="E70" s="246"/>
      <c r="F70" s="3"/>
    </row>
    <row r="71" spans="1:6" x14ac:dyDescent="0.25">
      <c r="A71" s="101">
        <v>10102020217</v>
      </c>
      <c r="B71" s="23" t="s">
        <v>32</v>
      </c>
      <c r="C71" s="30"/>
      <c r="D71" s="246"/>
      <c r="E71" s="246"/>
      <c r="F71" s="3"/>
    </row>
    <row r="72" spans="1:6" x14ac:dyDescent="0.25">
      <c r="A72" s="101">
        <v>10102020218</v>
      </c>
      <c r="B72" s="23" t="s">
        <v>33</v>
      </c>
      <c r="C72" s="30"/>
      <c r="D72" s="246"/>
      <c r="E72" s="246"/>
      <c r="F72" s="3"/>
    </row>
    <row r="73" spans="1:6" x14ac:dyDescent="0.25">
      <c r="A73" s="101">
        <v>10102020219</v>
      </c>
      <c r="B73" s="23" t="s">
        <v>34</v>
      </c>
      <c r="C73" s="30"/>
      <c r="D73" s="246"/>
      <c r="E73" s="246"/>
      <c r="F73" s="3"/>
    </row>
    <row r="74" spans="1:6" x14ac:dyDescent="0.25">
      <c r="A74" s="101">
        <v>10102020220</v>
      </c>
      <c r="B74" s="23" t="s">
        <v>35</v>
      </c>
      <c r="C74" s="30"/>
      <c r="D74" s="246"/>
      <c r="E74" s="246"/>
      <c r="F74" s="3"/>
    </row>
    <row r="75" spans="1:6" x14ac:dyDescent="0.25">
      <c r="A75" s="101">
        <v>10102020221</v>
      </c>
      <c r="B75" s="23" t="s">
        <v>36</v>
      </c>
      <c r="C75" s="30"/>
      <c r="D75" s="246"/>
      <c r="E75" s="246"/>
      <c r="F75" s="3"/>
    </row>
    <row r="76" spans="1:6" x14ac:dyDescent="0.25">
      <c r="A76" s="101">
        <v>10102020222</v>
      </c>
      <c r="B76" s="23" t="s">
        <v>13</v>
      </c>
      <c r="C76" s="30"/>
      <c r="D76" s="246"/>
      <c r="E76" s="246"/>
      <c r="F76" s="3"/>
    </row>
    <row r="77" spans="1:6" x14ac:dyDescent="0.25">
      <c r="A77" s="101">
        <v>10102020223</v>
      </c>
      <c r="B77" s="23" t="s">
        <v>14</v>
      </c>
      <c r="C77" s="30"/>
      <c r="D77" s="246"/>
      <c r="E77" s="246"/>
      <c r="F77" s="3"/>
    </row>
    <row r="78" spans="1:6" ht="24" x14ac:dyDescent="0.25">
      <c r="A78" s="215">
        <v>1010203</v>
      </c>
      <c r="B78" s="25" t="s">
        <v>42</v>
      </c>
      <c r="C78" s="88"/>
      <c r="D78" s="245"/>
      <c r="E78" s="246"/>
      <c r="F78" s="3"/>
    </row>
    <row r="79" spans="1:6" x14ac:dyDescent="0.25">
      <c r="A79" s="101">
        <v>101020301</v>
      </c>
      <c r="B79" s="23" t="s">
        <v>8</v>
      </c>
      <c r="C79" s="30"/>
      <c r="D79" s="246"/>
      <c r="E79" s="246"/>
      <c r="F79" s="3"/>
    </row>
    <row r="80" spans="1:6" x14ac:dyDescent="0.25">
      <c r="A80" s="101">
        <v>10102030101</v>
      </c>
      <c r="B80" s="23" t="s">
        <v>9</v>
      </c>
      <c r="C80" s="30"/>
      <c r="D80" s="246"/>
      <c r="E80" s="246"/>
      <c r="F80" s="3"/>
    </row>
    <row r="81" spans="1:6" x14ac:dyDescent="0.25">
      <c r="A81" s="101">
        <v>10102030102</v>
      </c>
      <c r="B81" s="23" t="s">
        <v>10</v>
      </c>
      <c r="C81" s="30"/>
      <c r="D81" s="246"/>
      <c r="E81" s="246"/>
      <c r="F81" s="3"/>
    </row>
    <row r="82" spans="1:6" x14ac:dyDescent="0.25">
      <c r="A82" s="101">
        <v>10102030103</v>
      </c>
      <c r="B82" s="23" t="s">
        <v>12</v>
      </c>
      <c r="C82" s="30"/>
      <c r="D82" s="246"/>
      <c r="E82" s="246"/>
      <c r="F82" s="3"/>
    </row>
    <row r="83" spans="1:6" x14ac:dyDescent="0.25">
      <c r="A83" s="101">
        <v>10102030104</v>
      </c>
      <c r="B83" s="23" t="s">
        <v>11</v>
      </c>
      <c r="C83" s="30"/>
      <c r="D83" s="246"/>
      <c r="E83" s="246"/>
      <c r="F83" s="3"/>
    </row>
    <row r="84" spans="1:6" x14ac:dyDescent="0.25">
      <c r="A84" s="101">
        <v>10102030105</v>
      </c>
      <c r="B84" s="23" t="s">
        <v>13</v>
      </c>
      <c r="C84" s="30"/>
      <c r="D84" s="246"/>
      <c r="E84" s="246"/>
      <c r="F84" s="3"/>
    </row>
    <row r="85" spans="1:6" x14ac:dyDescent="0.25">
      <c r="A85" s="101">
        <v>10102030106</v>
      </c>
      <c r="B85" s="23" t="s">
        <v>14</v>
      </c>
      <c r="C85" s="30"/>
      <c r="D85" s="246"/>
      <c r="E85" s="246"/>
      <c r="F85" s="3"/>
    </row>
    <row r="86" spans="1:6" x14ac:dyDescent="0.25">
      <c r="A86" s="101">
        <v>101020302</v>
      </c>
      <c r="B86" s="23" t="s">
        <v>15</v>
      </c>
      <c r="C86" s="30"/>
      <c r="D86" s="246"/>
      <c r="E86" s="246"/>
      <c r="F86" s="3"/>
    </row>
    <row r="87" spans="1:6" x14ac:dyDescent="0.25">
      <c r="A87" s="101">
        <v>10102030201</v>
      </c>
      <c r="B87" s="23" t="s">
        <v>16</v>
      </c>
      <c r="C87" s="30"/>
      <c r="D87" s="246"/>
      <c r="E87" s="246"/>
      <c r="F87" s="3"/>
    </row>
    <row r="88" spans="1:6" x14ac:dyDescent="0.25">
      <c r="A88" s="101">
        <v>10102030202</v>
      </c>
      <c r="B88" s="23" t="s">
        <v>17</v>
      </c>
      <c r="C88" s="30"/>
      <c r="D88" s="246"/>
      <c r="E88" s="246"/>
      <c r="F88" s="3"/>
    </row>
    <row r="89" spans="1:6" x14ac:dyDescent="0.25">
      <c r="A89" s="101">
        <v>10102030203</v>
      </c>
      <c r="B89" s="23" t="s">
        <v>18</v>
      </c>
      <c r="C89" s="30"/>
      <c r="D89" s="246"/>
      <c r="E89" s="246"/>
      <c r="F89" s="3"/>
    </row>
    <row r="90" spans="1:6" x14ac:dyDescent="0.25">
      <c r="A90" s="101">
        <v>10102030204</v>
      </c>
      <c r="B90" s="23" t="s">
        <v>19</v>
      </c>
      <c r="C90" s="30"/>
      <c r="D90" s="246"/>
      <c r="E90" s="246"/>
      <c r="F90" s="3"/>
    </row>
    <row r="91" spans="1:6" x14ac:dyDescent="0.25">
      <c r="A91" s="101">
        <v>10102030205</v>
      </c>
      <c r="B91" s="23" t="s">
        <v>20</v>
      </c>
      <c r="C91" s="30"/>
      <c r="D91" s="246"/>
      <c r="E91" s="246"/>
      <c r="F91" s="3"/>
    </row>
    <row r="92" spans="1:6" x14ac:dyDescent="0.25">
      <c r="A92" s="101">
        <v>10102030206</v>
      </c>
      <c r="B92" s="23" t="s">
        <v>21</v>
      </c>
      <c r="C92" s="30"/>
      <c r="D92" s="246"/>
      <c r="E92" s="246"/>
      <c r="F92" s="3"/>
    </row>
    <row r="93" spans="1:6" x14ac:dyDescent="0.25">
      <c r="A93" s="101">
        <v>10102030207</v>
      </c>
      <c r="B93" s="23" t="s">
        <v>22</v>
      </c>
      <c r="C93" s="30"/>
      <c r="D93" s="246"/>
      <c r="E93" s="246"/>
      <c r="F93" s="3"/>
    </row>
    <row r="94" spans="1:6" x14ac:dyDescent="0.25">
      <c r="A94" s="101">
        <v>10102030208</v>
      </c>
      <c r="B94" s="23" t="s">
        <v>23</v>
      </c>
      <c r="C94" s="30"/>
      <c r="D94" s="246"/>
      <c r="E94" s="246"/>
      <c r="F94" s="3"/>
    </row>
    <row r="95" spans="1:6" x14ac:dyDescent="0.25">
      <c r="A95" s="101">
        <v>10102030209</v>
      </c>
      <c r="B95" s="23" t="s">
        <v>24</v>
      </c>
      <c r="C95" s="30"/>
      <c r="D95" s="246"/>
      <c r="E95" s="246"/>
      <c r="F95" s="3"/>
    </row>
    <row r="96" spans="1:6" x14ac:dyDescent="0.25">
      <c r="A96" s="101">
        <v>10102030210</v>
      </c>
      <c r="B96" s="23" t="s">
        <v>25</v>
      </c>
      <c r="C96" s="30"/>
      <c r="D96" s="246"/>
      <c r="E96" s="246"/>
      <c r="F96" s="3"/>
    </row>
    <row r="97" spans="1:6" x14ac:dyDescent="0.25">
      <c r="A97" s="101">
        <v>10102030211</v>
      </c>
      <c r="B97" s="23" t="s">
        <v>26</v>
      </c>
      <c r="C97" s="30"/>
      <c r="D97" s="246"/>
      <c r="E97" s="246"/>
      <c r="F97" s="3"/>
    </row>
    <row r="98" spans="1:6" x14ac:dyDescent="0.25">
      <c r="A98" s="101">
        <v>10102030212</v>
      </c>
      <c r="B98" s="23" t="s">
        <v>27</v>
      </c>
      <c r="C98" s="30"/>
      <c r="D98" s="246"/>
      <c r="E98" s="246"/>
      <c r="F98" s="3"/>
    </row>
    <row r="99" spans="1:6" x14ac:dyDescent="0.25">
      <c r="A99" s="101">
        <v>10102030213</v>
      </c>
      <c r="B99" s="23" t="s">
        <v>28</v>
      </c>
      <c r="C99" s="30"/>
      <c r="D99" s="246"/>
      <c r="E99" s="246"/>
      <c r="F99" s="3"/>
    </row>
    <row r="100" spans="1:6" x14ac:dyDescent="0.25">
      <c r="A100" s="101">
        <v>10102030214</v>
      </c>
      <c r="B100" s="23" t="s">
        <v>29</v>
      </c>
      <c r="C100" s="30"/>
      <c r="D100" s="246"/>
      <c r="E100" s="246"/>
      <c r="F100" s="3"/>
    </row>
    <row r="101" spans="1:6" x14ac:dyDescent="0.25">
      <c r="A101" s="101">
        <v>10102030215</v>
      </c>
      <c r="B101" s="23" t="s">
        <v>30</v>
      </c>
      <c r="C101" s="30"/>
      <c r="D101" s="246"/>
      <c r="E101" s="246"/>
      <c r="F101" s="3"/>
    </row>
    <row r="102" spans="1:6" x14ac:dyDescent="0.25">
      <c r="A102" s="101">
        <v>10102030216</v>
      </c>
      <c r="B102" s="23" t="s">
        <v>31</v>
      </c>
      <c r="C102" s="30"/>
      <c r="D102" s="246"/>
      <c r="E102" s="246"/>
      <c r="F102" s="3"/>
    </row>
    <row r="103" spans="1:6" x14ac:dyDescent="0.25">
      <c r="A103" s="101">
        <v>10102030217</v>
      </c>
      <c r="B103" s="23" t="s">
        <v>32</v>
      </c>
      <c r="C103" s="30"/>
      <c r="D103" s="246"/>
      <c r="E103" s="246"/>
      <c r="F103" s="3"/>
    </row>
    <row r="104" spans="1:6" x14ac:dyDescent="0.25">
      <c r="A104" s="101">
        <v>10102030218</v>
      </c>
      <c r="B104" s="23" t="s">
        <v>33</v>
      </c>
      <c r="C104" s="30"/>
      <c r="D104" s="246"/>
      <c r="E104" s="246"/>
      <c r="F104" s="3"/>
    </row>
    <row r="105" spans="1:6" x14ac:dyDescent="0.25">
      <c r="A105" s="101">
        <v>10102030219</v>
      </c>
      <c r="B105" s="23" t="s">
        <v>34</v>
      </c>
      <c r="C105" s="30"/>
      <c r="D105" s="246"/>
      <c r="E105" s="246"/>
      <c r="F105" s="3"/>
    </row>
    <row r="106" spans="1:6" x14ac:dyDescent="0.25">
      <c r="A106" s="101">
        <v>10102030220</v>
      </c>
      <c r="B106" s="23" t="s">
        <v>35</v>
      </c>
      <c r="C106" s="30"/>
      <c r="D106" s="246"/>
      <c r="E106" s="246"/>
      <c r="F106" s="3"/>
    </row>
    <row r="107" spans="1:6" x14ac:dyDescent="0.25">
      <c r="A107" s="101">
        <v>10102030221</v>
      </c>
      <c r="B107" s="23" t="s">
        <v>36</v>
      </c>
      <c r="C107" s="30"/>
      <c r="D107" s="246"/>
      <c r="E107" s="246"/>
      <c r="F107" s="3"/>
    </row>
    <row r="108" spans="1:6" x14ac:dyDescent="0.25">
      <c r="A108" s="101">
        <v>10102030222</v>
      </c>
      <c r="B108" s="23" t="s">
        <v>13</v>
      </c>
      <c r="C108" s="30"/>
      <c r="D108" s="246"/>
      <c r="E108" s="246"/>
      <c r="F108" s="3"/>
    </row>
    <row r="109" spans="1:6" x14ac:dyDescent="0.25">
      <c r="A109" s="101">
        <v>10102030223</v>
      </c>
      <c r="B109" s="23" t="s">
        <v>14</v>
      </c>
      <c r="C109" s="30"/>
      <c r="D109" s="246"/>
      <c r="E109" s="246"/>
      <c r="F109" s="3"/>
    </row>
    <row r="110" spans="1:6" ht="24" x14ac:dyDescent="0.25">
      <c r="A110" s="215">
        <v>1010204</v>
      </c>
      <c r="B110" s="25" t="s">
        <v>43</v>
      </c>
      <c r="C110" s="88"/>
      <c r="D110" s="245"/>
      <c r="E110" s="246"/>
      <c r="F110" s="3"/>
    </row>
    <row r="111" spans="1:6" ht="24" x14ac:dyDescent="0.25">
      <c r="A111" s="101">
        <v>101020401</v>
      </c>
      <c r="B111" s="23" t="s">
        <v>7</v>
      </c>
      <c r="C111" s="30"/>
      <c r="D111" s="246"/>
      <c r="E111" s="246"/>
      <c r="F111" s="3"/>
    </row>
    <row r="112" spans="1:6" x14ac:dyDescent="0.25">
      <c r="A112" s="101">
        <v>101020402</v>
      </c>
      <c r="B112" s="23" t="s">
        <v>41</v>
      </c>
      <c r="C112" s="30"/>
      <c r="D112" s="246"/>
      <c r="E112" s="246"/>
      <c r="F112" s="3"/>
    </row>
    <row r="113" spans="1:6" ht="24" x14ac:dyDescent="0.25">
      <c r="A113" s="215">
        <v>1010205</v>
      </c>
      <c r="B113" s="25" t="s">
        <v>44</v>
      </c>
      <c r="C113" s="88"/>
      <c r="D113" s="246">
        <v>113159487.95999999</v>
      </c>
      <c r="E113" s="246">
        <v>125401350.97</v>
      </c>
    </row>
    <row r="114" spans="1:6" ht="24" x14ac:dyDescent="0.25">
      <c r="A114" s="101">
        <v>101020501</v>
      </c>
      <c r="B114" s="23" t="s">
        <v>45</v>
      </c>
      <c r="C114" s="30"/>
      <c r="E114" s="246">
        <v>125401350.97</v>
      </c>
      <c r="F114" s="3"/>
    </row>
    <row r="115" spans="1:6" x14ac:dyDescent="0.25">
      <c r="A115" s="101">
        <v>10102050101</v>
      </c>
      <c r="B115" s="23" t="s">
        <v>46</v>
      </c>
      <c r="C115" s="30"/>
      <c r="D115" s="246">
        <v>113159487.95999999</v>
      </c>
      <c r="E115" s="246">
        <v>125401350.97</v>
      </c>
      <c r="F115" s="3"/>
    </row>
    <row r="116" spans="1:6" ht="24" x14ac:dyDescent="0.25">
      <c r="A116" s="101">
        <v>10102050102</v>
      </c>
      <c r="B116" s="23" t="s">
        <v>47</v>
      </c>
      <c r="C116" s="30"/>
      <c r="D116" s="246">
        <v>4275495.58</v>
      </c>
      <c r="E116" s="246"/>
      <c r="F116" s="5"/>
    </row>
    <row r="117" spans="1:6" x14ac:dyDescent="0.25">
      <c r="A117" s="101">
        <v>101020502</v>
      </c>
      <c r="B117" s="23" t="s">
        <v>48</v>
      </c>
      <c r="C117" s="30"/>
      <c r="D117" s="246">
        <v>4747473.3100000005</v>
      </c>
      <c r="E117" s="246"/>
      <c r="F117" s="3"/>
    </row>
    <row r="118" spans="1:6" x14ac:dyDescent="0.25">
      <c r="A118" s="101">
        <v>10102050201</v>
      </c>
      <c r="B118" s="23" t="s">
        <v>46</v>
      </c>
      <c r="C118" s="30"/>
      <c r="D118" s="263"/>
      <c r="E118" s="246"/>
      <c r="F118" s="3"/>
    </row>
    <row r="119" spans="1:6" x14ac:dyDescent="0.25">
      <c r="A119" s="101">
        <v>10102050202</v>
      </c>
      <c r="B119" s="23" t="s">
        <v>49</v>
      </c>
      <c r="C119" s="30"/>
      <c r="D119" s="246"/>
      <c r="E119" s="246"/>
      <c r="F119" s="3"/>
    </row>
    <row r="120" spans="1:6" x14ac:dyDescent="0.25">
      <c r="A120" s="101">
        <v>10102050203</v>
      </c>
      <c r="B120" s="23" t="s">
        <v>50</v>
      </c>
      <c r="C120" s="30"/>
      <c r="D120" s="246"/>
      <c r="E120" s="246"/>
      <c r="F120" s="3"/>
    </row>
    <row r="121" spans="1:6" x14ac:dyDescent="0.25">
      <c r="A121" s="101">
        <v>10102050204</v>
      </c>
      <c r="B121" s="23" t="s">
        <v>51</v>
      </c>
      <c r="C121" s="30"/>
      <c r="D121" s="246"/>
      <c r="E121" s="246"/>
      <c r="F121" s="3"/>
    </row>
    <row r="122" spans="1:6" x14ac:dyDescent="0.25">
      <c r="A122" s="101">
        <v>10102050205</v>
      </c>
      <c r="B122" s="23" t="s">
        <v>52</v>
      </c>
      <c r="C122" s="30"/>
      <c r="D122" s="246"/>
      <c r="E122" s="246"/>
      <c r="F122" s="3"/>
    </row>
    <row r="123" spans="1:6" x14ac:dyDescent="0.25">
      <c r="A123" s="101">
        <v>10102050206</v>
      </c>
      <c r="B123" s="23" t="s">
        <v>53</v>
      </c>
      <c r="C123" s="30"/>
      <c r="D123" s="246"/>
      <c r="E123" s="246"/>
      <c r="F123" s="3"/>
    </row>
    <row r="124" spans="1:6" ht="24" x14ac:dyDescent="0.25">
      <c r="A124" s="101">
        <v>10102050207</v>
      </c>
      <c r="B124" s="23" t="s">
        <v>54</v>
      </c>
      <c r="C124" s="30"/>
      <c r="D124" s="246"/>
      <c r="E124" s="246"/>
      <c r="F124" s="3"/>
    </row>
    <row r="125" spans="1:6" ht="24" x14ac:dyDescent="0.25">
      <c r="A125" s="101">
        <v>10102050208</v>
      </c>
      <c r="B125" s="23" t="s">
        <v>55</v>
      </c>
      <c r="C125" s="30"/>
      <c r="D125" s="246"/>
      <c r="E125" s="246"/>
      <c r="F125" s="3"/>
    </row>
    <row r="126" spans="1:6" ht="24" x14ac:dyDescent="0.25">
      <c r="A126" s="101">
        <v>10102050209</v>
      </c>
      <c r="B126" s="23" t="s">
        <v>56</v>
      </c>
      <c r="C126" s="30"/>
      <c r="D126" s="246"/>
      <c r="E126" s="246"/>
      <c r="F126" s="3"/>
    </row>
    <row r="127" spans="1:6" ht="24" x14ac:dyDescent="0.25">
      <c r="A127" s="101">
        <v>10102050210</v>
      </c>
      <c r="B127" s="23" t="s">
        <v>57</v>
      </c>
      <c r="C127" s="30"/>
      <c r="D127" s="246"/>
      <c r="E127" s="246"/>
      <c r="F127" s="3"/>
    </row>
    <row r="128" spans="1:6" ht="24" x14ac:dyDescent="0.25">
      <c r="A128" s="101">
        <v>10102050211</v>
      </c>
      <c r="B128" s="23" t="s">
        <v>58</v>
      </c>
      <c r="C128" s="30"/>
      <c r="D128" s="246"/>
      <c r="E128" s="246"/>
      <c r="F128" s="3"/>
    </row>
    <row r="129" spans="1:6" x14ac:dyDescent="0.25">
      <c r="A129" s="101">
        <v>10102050212</v>
      </c>
      <c r="B129" s="23" t="s">
        <v>59</v>
      </c>
      <c r="C129" s="30"/>
      <c r="D129" s="246"/>
      <c r="E129" s="246"/>
      <c r="F129" s="3"/>
    </row>
    <row r="130" spans="1:6" x14ac:dyDescent="0.25">
      <c r="A130" s="101">
        <v>10102050213</v>
      </c>
      <c r="B130" s="23" t="s">
        <v>60</v>
      </c>
      <c r="C130" s="30"/>
      <c r="D130" s="246"/>
      <c r="E130" s="246"/>
      <c r="F130" s="3"/>
    </row>
    <row r="131" spans="1:6" x14ac:dyDescent="0.25">
      <c r="A131" s="101">
        <v>10102050214</v>
      </c>
      <c r="B131" s="23" t="s">
        <v>61</v>
      </c>
      <c r="C131" s="30"/>
      <c r="D131" s="246"/>
      <c r="E131" s="246"/>
      <c r="F131" s="3"/>
    </row>
    <row r="132" spans="1:6" x14ac:dyDescent="0.25">
      <c r="A132" s="101">
        <v>10102050215</v>
      </c>
      <c r="B132" s="23" t="s">
        <v>62</v>
      </c>
      <c r="C132" s="30"/>
      <c r="D132" s="246"/>
      <c r="E132" s="246"/>
      <c r="F132" s="3"/>
    </row>
    <row r="133" spans="1:6" x14ac:dyDescent="0.25">
      <c r="A133" s="101">
        <v>10102050216</v>
      </c>
      <c r="B133" s="23" t="s">
        <v>63</v>
      </c>
      <c r="C133" s="30"/>
      <c r="D133" s="246"/>
      <c r="E133" s="246"/>
      <c r="F133" s="3"/>
    </row>
    <row r="134" spans="1:6" x14ac:dyDescent="0.25">
      <c r="A134" s="101">
        <v>10102050217</v>
      </c>
      <c r="B134" s="23" t="s">
        <v>64</v>
      </c>
      <c r="C134" s="30"/>
      <c r="D134" s="246"/>
      <c r="E134" s="246"/>
      <c r="F134" s="3"/>
    </row>
    <row r="135" spans="1:6" x14ac:dyDescent="0.25">
      <c r="A135" s="101">
        <v>10102050218</v>
      </c>
      <c r="B135" s="23" t="s">
        <v>65</v>
      </c>
      <c r="C135" s="30"/>
      <c r="D135" s="246"/>
      <c r="E135" s="246"/>
      <c r="F135" s="3"/>
    </row>
    <row r="136" spans="1:6" x14ac:dyDescent="0.25">
      <c r="A136" s="101">
        <v>10102050219</v>
      </c>
      <c r="B136" s="23" t="s">
        <v>66</v>
      </c>
      <c r="C136" s="30"/>
      <c r="D136" s="246"/>
      <c r="E136" s="246"/>
      <c r="F136" s="3"/>
    </row>
    <row r="137" spans="1:6" x14ac:dyDescent="0.25">
      <c r="A137" s="101">
        <v>10102050220</v>
      </c>
      <c r="B137" s="23" t="s">
        <v>67</v>
      </c>
      <c r="C137" s="30"/>
      <c r="D137" s="246">
        <v>471977.73</v>
      </c>
      <c r="E137" s="246"/>
      <c r="F137" s="3"/>
    </row>
    <row r="138" spans="1:6" ht="24" x14ac:dyDescent="0.25">
      <c r="A138" s="101">
        <v>10102050221</v>
      </c>
      <c r="B138" s="23" t="s">
        <v>68</v>
      </c>
      <c r="C138" s="30"/>
      <c r="D138" s="246"/>
      <c r="E138" s="246"/>
      <c r="F138" s="3"/>
    </row>
    <row r="139" spans="1:6" x14ac:dyDescent="0.25">
      <c r="A139" s="101">
        <v>1010206</v>
      </c>
      <c r="B139" s="23" t="s">
        <v>69</v>
      </c>
      <c r="C139" s="30"/>
      <c r="D139" s="246"/>
      <c r="E139" s="246"/>
      <c r="F139" s="3"/>
    </row>
    <row r="140" spans="1:6" x14ac:dyDescent="0.25">
      <c r="A140" s="101">
        <v>101020601</v>
      </c>
      <c r="B140" s="23" t="s">
        <v>70</v>
      </c>
      <c r="C140" s="30"/>
      <c r="D140" s="246"/>
      <c r="E140" s="246"/>
      <c r="F140" s="3"/>
    </row>
    <row r="141" spans="1:6" x14ac:dyDescent="0.25">
      <c r="A141" s="101">
        <v>101020602</v>
      </c>
      <c r="B141" s="23" t="s">
        <v>71</v>
      </c>
      <c r="C141" s="30"/>
      <c r="D141" s="246"/>
      <c r="E141" s="246"/>
      <c r="F141" s="3"/>
    </row>
    <row r="142" spans="1:6" x14ac:dyDescent="0.25">
      <c r="A142" s="101">
        <v>101020604</v>
      </c>
      <c r="B142" s="23" t="s">
        <v>72</v>
      </c>
      <c r="C142" s="30"/>
      <c r="D142" s="246"/>
      <c r="E142" s="246"/>
      <c r="F142" s="3"/>
    </row>
    <row r="143" spans="1:6" ht="24" x14ac:dyDescent="0.25">
      <c r="A143" s="215">
        <v>1010207</v>
      </c>
      <c r="B143" s="25" t="s">
        <v>73</v>
      </c>
      <c r="C143" s="88"/>
      <c r="D143" s="245">
        <v>-7688403.75</v>
      </c>
      <c r="E143" s="245">
        <v>-12106049.609999999</v>
      </c>
      <c r="F143" s="7"/>
    </row>
    <row r="144" spans="1:6" x14ac:dyDescent="0.25">
      <c r="A144" s="215">
        <v>10103</v>
      </c>
      <c r="B144" s="25" t="s">
        <v>74</v>
      </c>
      <c r="C144" s="88"/>
      <c r="D144" s="245">
        <v>37058094.259999998</v>
      </c>
      <c r="E144" s="245">
        <v>29410763.489999998</v>
      </c>
      <c r="F144" s="5"/>
    </row>
    <row r="145" spans="1:6" x14ac:dyDescent="0.25">
      <c r="A145" s="101">
        <v>1010301</v>
      </c>
      <c r="B145" s="23" t="s">
        <v>75</v>
      </c>
      <c r="C145" s="30"/>
      <c r="D145" s="246"/>
      <c r="E145" s="246"/>
      <c r="F145" s="3"/>
    </row>
    <row r="146" spans="1:6" x14ac:dyDescent="0.25">
      <c r="A146" s="101">
        <v>1010302</v>
      </c>
      <c r="B146" s="23" t="s">
        <v>76</v>
      </c>
      <c r="C146" s="30"/>
      <c r="D146" s="246"/>
      <c r="E146" s="246"/>
      <c r="F146" s="3"/>
    </row>
    <row r="147" spans="1:6" ht="24" x14ac:dyDescent="0.25">
      <c r="A147" s="101">
        <v>1010303</v>
      </c>
      <c r="B147" s="23" t="s">
        <v>77</v>
      </c>
      <c r="C147" s="30"/>
      <c r="D147" s="246">
        <v>809816.39</v>
      </c>
      <c r="E147" s="246"/>
      <c r="F147" s="3"/>
    </row>
    <row r="148" spans="1:6" ht="24" x14ac:dyDescent="0.25">
      <c r="A148" s="101">
        <v>1010304</v>
      </c>
      <c r="B148" s="23" t="s">
        <v>78</v>
      </c>
      <c r="C148" s="30"/>
      <c r="D148" s="246"/>
      <c r="E148" s="246">
        <v>770250.23999999999</v>
      </c>
      <c r="F148" s="3"/>
    </row>
    <row r="149" spans="1:6" ht="24" x14ac:dyDescent="0.25">
      <c r="A149" s="101">
        <v>1010305</v>
      </c>
      <c r="B149" s="23" t="s">
        <v>79</v>
      </c>
      <c r="C149" s="30"/>
      <c r="D149" s="246"/>
      <c r="E149" s="246"/>
      <c r="F149" s="3"/>
    </row>
    <row r="150" spans="1:6" ht="24" x14ac:dyDescent="0.25">
      <c r="A150" s="101">
        <v>1010306</v>
      </c>
      <c r="B150" s="23" t="s">
        <v>80</v>
      </c>
      <c r="C150" s="30"/>
      <c r="D150" s="246">
        <v>32909335.559999999</v>
      </c>
      <c r="E150" s="246">
        <v>26945991.27</v>
      </c>
      <c r="F150" s="3"/>
    </row>
    <row r="151" spans="1:6" x14ac:dyDescent="0.25">
      <c r="A151" s="101">
        <v>1010307</v>
      </c>
      <c r="B151" s="23" t="s">
        <v>81</v>
      </c>
      <c r="C151" s="30"/>
      <c r="D151" s="246">
        <v>3300864.31</v>
      </c>
      <c r="E151" s="246">
        <v>1657294.54</v>
      </c>
      <c r="F151" s="3"/>
    </row>
    <row r="152" spans="1:6" x14ac:dyDescent="0.25">
      <c r="A152" s="101">
        <v>1010308</v>
      </c>
      <c r="B152" s="23" t="s">
        <v>82</v>
      </c>
      <c r="C152" s="30"/>
      <c r="D152" s="246"/>
      <c r="E152" s="246"/>
      <c r="F152" s="3"/>
    </row>
    <row r="153" spans="1:6" x14ac:dyDescent="0.25">
      <c r="A153" s="101">
        <v>1010309</v>
      </c>
      <c r="B153" s="23" t="s">
        <v>83</v>
      </c>
      <c r="C153" s="30"/>
      <c r="D153" s="246"/>
      <c r="E153" s="246"/>
      <c r="F153" s="3"/>
    </row>
    <row r="154" spans="1:6" x14ac:dyDescent="0.25">
      <c r="A154" s="101">
        <v>1010310</v>
      </c>
      <c r="B154" s="23" t="s">
        <v>84</v>
      </c>
      <c r="C154" s="30"/>
      <c r="D154" s="246"/>
      <c r="E154" s="246"/>
      <c r="F154" s="3"/>
    </row>
    <row r="155" spans="1:6" ht="24" x14ac:dyDescent="0.25">
      <c r="A155" s="101">
        <v>1010311</v>
      </c>
      <c r="B155" s="23" t="s">
        <v>85</v>
      </c>
      <c r="C155" s="30"/>
      <c r="D155" s="246">
        <v>38078</v>
      </c>
      <c r="E155" s="246">
        <v>37227.440000000002</v>
      </c>
      <c r="F155" s="3"/>
    </row>
    <row r="156" spans="1:6" x14ac:dyDescent="0.25">
      <c r="A156" s="101">
        <v>1010312</v>
      </c>
      <c r="B156" s="23" t="s">
        <v>86</v>
      </c>
      <c r="C156" s="30"/>
      <c r="D156" s="246"/>
      <c r="E156" s="246"/>
      <c r="F156" s="3"/>
    </row>
    <row r="157" spans="1:6" ht="24" x14ac:dyDescent="0.25">
      <c r="A157" s="101">
        <v>1010313</v>
      </c>
      <c r="B157" s="23" t="s">
        <v>87</v>
      </c>
      <c r="C157" s="30"/>
      <c r="D157" s="246"/>
      <c r="E157" s="246"/>
      <c r="F157" s="3"/>
    </row>
    <row r="158" spans="1:6" x14ac:dyDescent="0.25">
      <c r="A158" s="215">
        <v>10104</v>
      </c>
      <c r="B158" s="25" t="s">
        <v>88</v>
      </c>
      <c r="C158" s="88"/>
      <c r="D158" s="245">
        <v>1212866.7</v>
      </c>
      <c r="E158" s="245">
        <v>1720903.42</v>
      </c>
      <c r="F158" s="5"/>
    </row>
    <row r="159" spans="1:6" x14ac:dyDescent="0.25">
      <c r="A159" s="101">
        <v>1010401</v>
      </c>
      <c r="B159" s="23" t="s">
        <v>89</v>
      </c>
      <c r="C159" s="30"/>
      <c r="D159" s="246"/>
      <c r="E159" s="246">
        <v>3083.2</v>
      </c>
      <c r="F159" s="3"/>
    </row>
    <row r="160" spans="1:6" x14ac:dyDescent="0.25">
      <c r="A160" s="101">
        <v>1010402</v>
      </c>
      <c r="B160" s="23" t="s">
        <v>90</v>
      </c>
      <c r="C160" s="30"/>
      <c r="D160" s="246"/>
      <c r="E160" s="246"/>
      <c r="F160" s="3"/>
    </row>
    <row r="161" spans="1:6" x14ac:dyDescent="0.25">
      <c r="A161" s="101">
        <v>1010403</v>
      </c>
      <c r="B161" s="23" t="s">
        <v>91</v>
      </c>
      <c r="C161" s="30"/>
      <c r="D161" s="246">
        <v>1192594.27</v>
      </c>
      <c r="E161" s="246">
        <v>1717820.42</v>
      </c>
      <c r="F161" s="3"/>
    </row>
    <row r="162" spans="1:6" x14ac:dyDescent="0.25">
      <c r="A162" s="101">
        <v>1010404</v>
      </c>
      <c r="B162" s="23" t="s">
        <v>92</v>
      </c>
      <c r="C162" s="30"/>
      <c r="D162" s="246">
        <v>20272.43</v>
      </c>
      <c r="E162" s="246"/>
      <c r="F162" s="3"/>
    </row>
    <row r="163" spans="1:6" x14ac:dyDescent="0.25">
      <c r="A163" s="215">
        <v>10105</v>
      </c>
      <c r="B163" s="254" t="s">
        <v>93</v>
      </c>
      <c r="C163" s="30"/>
      <c r="D163" s="245">
        <v>49561.63</v>
      </c>
      <c r="E163" s="246"/>
      <c r="F163" s="5"/>
    </row>
    <row r="164" spans="1:6" x14ac:dyDescent="0.25">
      <c r="A164" s="101">
        <v>1010501</v>
      </c>
      <c r="B164" s="23" t="s">
        <v>94</v>
      </c>
      <c r="C164" s="30"/>
      <c r="D164" s="246">
        <v>49561.63</v>
      </c>
      <c r="E164" s="246"/>
      <c r="F164" s="8"/>
    </row>
    <row r="165" spans="1:6" x14ac:dyDescent="0.25">
      <c r="A165" s="101">
        <v>1010502</v>
      </c>
      <c r="B165" s="23" t="s">
        <v>95</v>
      </c>
      <c r="C165" s="30"/>
      <c r="D165" s="246"/>
      <c r="E165" s="246"/>
      <c r="F165" s="9"/>
    </row>
    <row r="166" spans="1:6" x14ac:dyDescent="0.25">
      <c r="A166" s="101">
        <v>1010503</v>
      </c>
      <c r="B166" s="23" t="s">
        <v>96</v>
      </c>
      <c r="C166" s="30"/>
      <c r="D166" s="246"/>
      <c r="E166" s="246"/>
      <c r="F166" s="9"/>
    </row>
    <row r="167" spans="1:6" ht="24" x14ac:dyDescent="0.25">
      <c r="A167" s="215">
        <v>10106</v>
      </c>
      <c r="B167" s="25" t="s">
        <v>97</v>
      </c>
      <c r="C167" s="88"/>
      <c r="D167" s="245"/>
      <c r="E167" s="246"/>
      <c r="F167" s="9"/>
    </row>
    <row r="168" spans="1:6" ht="24" x14ac:dyDescent="0.25">
      <c r="A168" s="215">
        <v>10107</v>
      </c>
      <c r="B168" s="25" t="s">
        <v>98</v>
      </c>
      <c r="C168" s="88"/>
      <c r="D168" s="245"/>
      <c r="E168" s="246"/>
      <c r="F168" s="9"/>
    </row>
    <row r="169" spans="1:6" x14ac:dyDescent="0.25">
      <c r="A169" s="215">
        <v>10108</v>
      </c>
      <c r="B169" s="25" t="s">
        <v>99</v>
      </c>
      <c r="C169" s="88"/>
      <c r="D169" s="245"/>
      <c r="E169" s="246">
        <v>668131.44999999995</v>
      </c>
      <c r="F169" s="9"/>
    </row>
    <row r="170" spans="1:6" x14ac:dyDescent="0.25">
      <c r="A170" s="216"/>
      <c r="B170" s="25"/>
      <c r="C170" s="88"/>
      <c r="D170" s="245"/>
      <c r="E170" s="246"/>
      <c r="F170" s="10"/>
    </row>
    <row r="171" spans="1:6" x14ac:dyDescent="0.25">
      <c r="A171" s="216">
        <v>102</v>
      </c>
      <c r="B171" s="25" t="s">
        <v>101</v>
      </c>
      <c r="C171" s="88"/>
      <c r="D171" s="245"/>
      <c r="E171" s="246"/>
      <c r="F171" s="3"/>
    </row>
    <row r="172" spans="1:6" x14ac:dyDescent="0.25">
      <c r="A172" s="215">
        <v>10201</v>
      </c>
      <c r="B172" s="25" t="s">
        <v>102</v>
      </c>
      <c r="C172" s="88"/>
      <c r="D172" s="245">
        <v>52780963.859999999</v>
      </c>
      <c r="E172" s="246">
        <v>61101043.729999997</v>
      </c>
      <c r="F172" s="5"/>
    </row>
    <row r="173" spans="1:6" x14ac:dyDescent="0.25">
      <c r="A173" s="101">
        <v>1020101</v>
      </c>
      <c r="B173" s="23" t="s">
        <v>103</v>
      </c>
      <c r="C173" s="30"/>
      <c r="D173" s="57">
        <v>8338470.6500000004</v>
      </c>
      <c r="E173" s="57">
        <v>8338470.6500000004</v>
      </c>
      <c r="F173" s="3"/>
    </row>
    <row r="174" spans="1:6" x14ac:dyDescent="0.25">
      <c r="A174" s="101">
        <v>1020102</v>
      </c>
      <c r="B174" s="23" t="s">
        <v>104</v>
      </c>
      <c r="C174" s="30"/>
      <c r="D174" s="57">
        <v>19747651.66</v>
      </c>
      <c r="E174" s="57">
        <v>19747651.66</v>
      </c>
      <c r="F174" s="3"/>
    </row>
    <row r="175" spans="1:6" x14ac:dyDescent="0.25">
      <c r="A175" s="101">
        <v>1020103</v>
      </c>
      <c r="B175" s="23" t="s">
        <v>105</v>
      </c>
      <c r="C175" s="30"/>
      <c r="D175" s="57">
        <v>239006.33</v>
      </c>
      <c r="E175" s="246">
        <v>1005267.32</v>
      </c>
      <c r="F175" s="3"/>
    </row>
    <row r="176" spans="1:6" x14ac:dyDescent="0.25">
      <c r="A176" s="101">
        <v>1020104</v>
      </c>
      <c r="B176" s="23" t="s">
        <v>106</v>
      </c>
      <c r="C176" s="30"/>
      <c r="D176" s="57">
        <v>23706816.280000001</v>
      </c>
      <c r="E176" s="246">
        <v>31681380.050000001</v>
      </c>
      <c r="F176" s="3"/>
    </row>
    <row r="177" spans="1:6" x14ac:dyDescent="0.25">
      <c r="A177" s="101">
        <v>1020105</v>
      </c>
      <c r="B177" s="23" t="s">
        <v>107</v>
      </c>
      <c r="C177" s="30"/>
      <c r="D177" s="57">
        <v>6985368.3399999999</v>
      </c>
      <c r="E177" s="246">
        <v>8686186.6300000008</v>
      </c>
      <c r="F177" s="3"/>
    </row>
    <row r="178" spans="1:6" x14ac:dyDescent="0.25">
      <c r="A178" s="101">
        <v>1020106</v>
      </c>
      <c r="B178" s="23" t="s">
        <v>108</v>
      </c>
      <c r="C178" s="30"/>
      <c r="D178" s="57">
        <v>5156800.9400000004</v>
      </c>
      <c r="E178" s="246">
        <v>5620827.9900000002</v>
      </c>
      <c r="F178" s="3"/>
    </row>
    <row r="179" spans="1:6" x14ac:dyDescent="0.25">
      <c r="A179" s="101">
        <v>1020107</v>
      </c>
      <c r="B179" s="23" t="s">
        <v>109</v>
      </c>
      <c r="C179" s="30"/>
      <c r="F179" s="3"/>
    </row>
    <row r="180" spans="1:6" x14ac:dyDescent="0.25">
      <c r="A180" s="101">
        <v>1020108</v>
      </c>
      <c r="B180" s="23" t="s">
        <v>110</v>
      </c>
      <c r="C180" s="30"/>
      <c r="D180" s="57">
        <v>4784226.49</v>
      </c>
      <c r="E180" s="246">
        <v>5250135.84</v>
      </c>
      <c r="F180" s="3"/>
    </row>
    <row r="181" spans="1:6" ht="24" x14ac:dyDescent="0.25">
      <c r="A181" s="101">
        <v>1020109</v>
      </c>
      <c r="B181" s="23" t="s">
        <v>111</v>
      </c>
      <c r="C181" s="30"/>
      <c r="D181" s="57">
        <v>229926.86</v>
      </c>
      <c r="E181" s="246">
        <v>405309.73</v>
      </c>
      <c r="F181" s="3"/>
    </row>
    <row r="182" spans="1:6" x14ac:dyDescent="0.25">
      <c r="A182" s="101">
        <v>1020110</v>
      </c>
      <c r="B182" s="23" t="s">
        <v>112</v>
      </c>
      <c r="C182" s="30"/>
      <c r="D182" s="57">
        <v>487397.24</v>
      </c>
      <c r="E182" s="246">
        <v>2124188.81</v>
      </c>
      <c r="F182" s="3"/>
    </row>
    <row r="183" spans="1:6" x14ac:dyDescent="0.25">
      <c r="A183" s="101">
        <v>1020111</v>
      </c>
      <c r="B183" s="23" t="s">
        <v>113</v>
      </c>
      <c r="C183" s="30"/>
      <c r="D183" s="57">
        <v>22860.38</v>
      </c>
      <c r="E183" s="246">
        <v>23517.93</v>
      </c>
      <c r="F183" s="3"/>
    </row>
    <row r="184" spans="1:6" ht="24" x14ac:dyDescent="0.25">
      <c r="A184" s="101">
        <v>1020112</v>
      </c>
      <c r="B184" s="23" t="s">
        <v>114</v>
      </c>
      <c r="C184" s="30"/>
      <c r="D184" s="57">
        <v>-16917561.309999999</v>
      </c>
      <c r="E184" s="246">
        <v>-21781892.879999999</v>
      </c>
      <c r="F184" s="3"/>
    </row>
    <row r="185" spans="1:6" ht="24" x14ac:dyDescent="0.25">
      <c r="A185" s="101">
        <v>1020113</v>
      </c>
      <c r="B185" s="23" t="s">
        <v>115</v>
      </c>
      <c r="C185" s="30"/>
      <c r="D185" s="246"/>
      <c r="E185" s="246"/>
      <c r="F185" s="3"/>
    </row>
    <row r="186" spans="1:6" x14ac:dyDescent="0.25">
      <c r="A186" s="101">
        <v>1020114</v>
      </c>
      <c r="B186" s="23" t="s">
        <v>116</v>
      </c>
      <c r="C186" s="30"/>
      <c r="D186" s="246"/>
      <c r="E186" s="246"/>
      <c r="F186" s="3"/>
    </row>
    <row r="187" spans="1:6" x14ac:dyDescent="0.25">
      <c r="A187" s="101">
        <v>102011401</v>
      </c>
      <c r="B187" s="23" t="s">
        <v>116</v>
      </c>
      <c r="C187" s="30"/>
      <c r="D187" s="246"/>
      <c r="E187" s="246"/>
      <c r="F187" s="3"/>
    </row>
    <row r="188" spans="1:6" ht="24" x14ac:dyDescent="0.25">
      <c r="A188" s="101">
        <v>102011402</v>
      </c>
      <c r="B188" s="23" t="s">
        <v>117</v>
      </c>
      <c r="C188" s="30"/>
      <c r="D188" s="246"/>
      <c r="E188" s="246"/>
      <c r="F188" s="3"/>
    </row>
    <row r="189" spans="1:6" ht="24" x14ac:dyDescent="0.25">
      <c r="A189" s="101">
        <v>102011403</v>
      </c>
      <c r="B189" s="23" t="s">
        <v>118</v>
      </c>
      <c r="C189" s="30"/>
      <c r="D189" s="246"/>
      <c r="E189" s="246"/>
      <c r="F189" s="3"/>
    </row>
    <row r="190" spans="1:6" x14ac:dyDescent="0.25">
      <c r="A190" s="215">
        <v>10202</v>
      </c>
      <c r="B190" s="25" t="s">
        <v>119</v>
      </c>
      <c r="C190" s="88"/>
      <c r="D190" s="245">
        <v>16164308.319999998</v>
      </c>
      <c r="E190" s="245">
        <v>15538962.880000001</v>
      </c>
      <c r="F190" s="5"/>
    </row>
    <row r="191" spans="1:6" x14ac:dyDescent="0.25">
      <c r="A191" s="101">
        <v>1020201</v>
      </c>
      <c r="B191" s="23" t="s">
        <v>103</v>
      </c>
      <c r="C191" s="30"/>
      <c r="D191" s="57">
        <v>1717232.55</v>
      </c>
      <c r="E191" s="246">
        <v>1717232.55</v>
      </c>
      <c r="F191" s="3"/>
    </row>
    <row r="192" spans="1:6" x14ac:dyDescent="0.25">
      <c r="A192" s="101">
        <v>1020202</v>
      </c>
      <c r="B192" s="23" t="s">
        <v>104</v>
      </c>
      <c r="C192" s="30"/>
      <c r="D192" s="57">
        <v>15707026.939999999</v>
      </c>
      <c r="E192" s="246">
        <v>15707026.939999999</v>
      </c>
      <c r="F192" s="3"/>
    </row>
    <row r="193" spans="1:6" ht="24" x14ac:dyDescent="0.25">
      <c r="A193" s="101">
        <v>1020203</v>
      </c>
      <c r="B193" s="23" t="s">
        <v>120</v>
      </c>
      <c r="C193" s="30"/>
      <c r="D193" s="57">
        <v>-1259951.17</v>
      </c>
      <c r="E193" s="246">
        <v>-1885296.61</v>
      </c>
      <c r="F193" s="3"/>
    </row>
    <row r="194" spans="1:6" ht="24" x14ac:dyDescent="0.25">
      <c r="A194" s="101">
        <v>1020204</v>
      </c>
      <c r="B194" s="23" t="s">
        <v>121</v>
      </c>
      <c r="C194" s="30"/>
      <c r="D194" s="246"/>
      <c r="E194" s="246"/>
      <c r="F194" s="3"/>
    </row>
    <row r="195" spans="1:6" x14ac:dyDescent="0.25">
      <c r="A195" s="215">
        <v>10203</v>
      </c>
      <c r="B195" s="25" t="s">
        <v>122</v>
      </c>
      <c r="C195" s="88"/>
      <c r="D195" s="245"/>
      <c r="E195" s="246"/>
      <c r="F195" s="3"/>
    </row>
    <row r="196" spans="1:6" x14ac:dyDescent="0.25">
      <c r="A196" s="101">
        <v>1020301</v>
      </c>
      <c r="B196" s="23" t="s">
        <v>123</v>
      </c>
      <c r="C196" s="30"/>
      <c r="D196" s="246"/>
      <c r="E196" s="246"/>
      <c r="F196" s="3"/>
    </row>
    <row r="197" spans="1:6" x14ac:dyDescent="0.25">
      <c r="A197" s="101">
        <v>1020302</v>
      </c>
      <c r="B197" s="23" t="s">
        <v>124</v>
      </c>
      <c r="C197" s="30"/>
      <c r="D197" s="246"/>
      <c r="E197" s="246"/>
      <c r="F197" s="3"/>
    </row>
    <row r="198" spans="1:6" x14ac:dyDescent="0.25">
      <c r="A198" s="101">
        <v>1020303</v>
      </c>
      <c r="B198" s="23" t="s">
        <v>125</v>
      </c>
      <c r="C198" s="30"/>
      <c r="D198" s="246"/>
      <c r="E198" s="246"/>
      <c r="F198" s="3"/>
    </row>
    <row r="199" spans="1:6" x14ac:dyDescent="0.25">
      <c r="A199" s="101">
        <v>1020304</v>
      </c>
      <c r="B199" s="23" t="s">
        <v>126</v>
      </c>
      <c r="C199" s="30"/>
      <c r="D199" s="246"/>
      <c r="E199" s="246"/>
      <c r="F199" s="3"/>
    </row>
    <row r="200" spans="1:6" ht="24" x14ac:dyDescent="0.25">
      <c r="A200" s="101">
        <v>1020305</v>
      </c>
      <c r="B200" s="23" t="s">
        <v>127</v>
      </c>
      <c r="C200" s="30"/>
      <c r="D200" s="246"/>
      <c r="E200" s="246"/>
      <c r="F200" s="3"/>
    </row>
    <row r="201" spans="1:6" x14ac:dyDescent="0.25">
      <c r="A201" s="101">
        <v>1020306</v>
      </c>
      <c r="B201" s="23" t="s">
        <v>128</v>
      </c>
      <c r="C201" s="30"/>
      <c r="D201" s="246"/>
      <c r="E201" s="246"/>
      <c r="F201" s="3"/>
    </row>
    <row r="202" spans="1:6" x14ac:dyDescent="0.25">
      <c r="A202" s="216">
        <v>10204</v>
      </c>
      <c r="B202" s="18" t="s">
        <v>129</v>
      </c>
      <c r="C202" s="89"/>
      <c r="D202" s="249">
        <v>7661733.1499999994</v>
      </c>
      <c r="E202" s="249">
        <v>8440272.5</v>
      </c>
      <c r="F202" s="5"/>
    </row>
    <row r="203" spans="1:6" x14ac:dyDescent="0.25">
      <c r="A203" s="101">
        <v>1020401</v>
      </c>
      <c r="B203" s="23" t="s">
        <v>130</v>
      </c>
      <c r="C203" s="30"/>
      <c r="D203" s="246"/>
      <c r="E203" s="246"/>
      <c r="F203" s="3"/>
    </row>
    <row r="204" spans="1:6" ht="24" x14ac:dyDescent="0.25">
      <c r="A204" s="101">
        <v>1020402</v>
      </c>
      <c r="B204" s="23" t="s">
        <v>131</v>
      </c>
      <c r="C204" s="30"/>
      <c r="D204" s="57">
        <v>115998.75</v>
      </c>
      <c r="E204" s="246">
        <v>171012.74</v>
      </c>
      <c r="F204" s="3"/>
    </row>
    <row r="205" spans="1:6" x14ac:dyDescent="0.25">
      <c r="A205" s="101">
        <v>1020403</v>
      </c>
      <c r="B205" s="23" t="s">
        <v>132</v>
      </c>
      <c r="C205" s="30"/>
      <c r="D205" s="57">
        <v>12508841.51</v>
      </c>
      <c r="E205" s="246">
        <v>12234115.51</v>
      </c>
      <c r="F205" s="3"/>
    </row>
    <row r="206" spans="1:6" x14ac:dyDescent="0.25">
      <c r="A206" s="101">
        <v>1020404</v>
      </c>
      <c r="B206" s="23" t="s">
        <v>116</v>
      </c>
      <c r="C206" s="30"/>
      <c r="E206" s="246"/>
      <c r="F206" s="3"/>
    </row>
    <row r="207" spans="1:6" ht="24" x14ac:dyDescent="0.25">
      <c r="A207" s="101">
        <v>1020405</v>
      </c>
      <c r="B207" s="23" t="s">
        <v>133</v>
      </c>
      <c r="C207" s="30"/>
      <c r="D207" s="57">
        <v>-4963107.1100000003</v>
      </c>
      <c r="E207" s="246">
        <v>-3964855.75</v>
      </c>
      <c r="F207" s="3"/>
    </row>
    <row r="208" spans="1:6" x14ac:dyDescent="0.25">
      <c r="A208" s="101">
        <v>1020406</v>
      </c>
      <c r="B208" s="23" t="s">
        <v>134</v>
      </c>
      <c r="C208" s="30"/>
      <c r="D208" s="246"/>
      <c r="E208" s="246"/>
      <c r="F208" s="3"/>
    </row>
    <row r="209" spans="1:6" x14ac:dyDescent="0.25">
      <c r="A209" s="101">
        <v>1020407</v>
      </c>
      <c r="B209" s="23" t="s">
        <v>135</v>
      </c>
      <c r="C209" s="30"/>
      <c r="D209" s="246"/>
      <c r="E209" s="246"/>
      <c r="F209" s="3"/>
    </row>
    <row r="210" spans="1:6" x14ac:dyDescent="0.25">
      <c r="A210" s="215">
        <v>10205</v>
      </c>
      <c r="B210" s="25" t="s">
        <v>136</v>
      </c>
      <c r="C210" s="88"/>
      <c r="D210" s="245"/>
      <c r="E210" s="246"/>
      <c r="F210" s="3"/>
    </row>
    <row r="211" spans="1:6" x14ac:dyDescent="0.25">
      <c r="A211" s="215">
        <v>10206</v>
      </c>
      <c r="B211" s="25" t="s">
        <v>137</v>
      </c>
      <c r="C211" s="88"/>
      <c r="D211" s="245">
        <v>6829513.21</v>
      </c>
      <c r="E211" s="245">
        <v>11904544.140000001</v>
      </c>
      <c r="F211" s="5"/>
    </row>
    <row r="212" spans="1:6" ht="24" x14ac:dyDescent="0.25">
      <c r="A212" s="101">
        <v>1020601</v>
      </c>
      <c r="B212" s="23" t="s">
        <v>42</v>
      </c>
      <c r="C212" s="30"/>
      <c r="D212" s="246"/>
      <c r="E212" s="246"/>
      <c r="F212" s="3"/>
    </row>
    <row r="213" spans="1:6" ht="24" x14ac:dyDescent="0.25">
      <c r="A213" s="101">
        <v>1020602</v>
      </c>
      <c r="B213" s="23" t="s">
        <v>138</v>
      </c>
      <c r="C213" s="30"/>
      <c r="D213" s="246"/>
      <c r="E213" s="246"/>
      <c r="F213" s="3"/>
    </row>
    <row r="214" spans="1:6" x14ac:dyDescent="0.25">
      <c r="A214" s="101">
        <v>1020603</v>
      </c>
      <c r="B214" s="23" t="s">
        <v>139</v>
      </c>
      <c r="C214" s="30"/>
      <c r="D214" s="246">
        <v>6829513.21</v>
      </c>
      <c r="E214" s="246">
        <v>11904544.140000001</v>
      </c>
      <c r="F214" s="3"/>
    </row>
    <row r="215" spans="1:6" ht="24" x14ac:dyDescent="0.25">
      <c r="A215" s="101">
        <v>1020604</v>
      </c>
      <c r="B215" s="23" t="s">
        <v>140</v>
      </c>
      <c r="C215" s="30"/>
      <c r="D215" s="246"/>
      <c r="E215" s="246"/>
      <c r="F215" s="3"/>
    </row>
    <row r="216" spans="1:6" ht="24" x14ac:dyDescent="0.25">
      <c r="A216" s="215">
        <v>10207</v>
      </c>
      <c r="B216" s="25" t="s">
        <v>141</v>
      </c>
      <c r="C216" s="88"/>
      <c r="D216" s="245"/>
      <c r="E216" s="246"/>
      <c r="F216" s="3"/>
    </row>
    <row r="217" spans="1:6" x14ac:dyDescent="0.25">
      <c r="A217" s="215">
        <v>10208</v>
      </c>
      <c r="B217" s="25" t="s">
        <v>142</v>
      </c>
      <c r="C217" s="88"/>
      <c r="D217" s="245">
        <v>473966.4</v>
      </c>
      <c r="E217" s="245">
        <v>510501.37</v>
      </c>
      <c r="F217" s="5"/>
    </row>
    <row r="218" spans="1:6" x14ac:dyDescent="0.25">
      <c r="A218" s="101">
        <v>1020801</v>
      </c>
      <c r="B218" s="23" t="s">
        <v>143</v>
      </c>
      <c r="C218" s="30"/>
      <c r="D218" s="246">
        <v>30000</v>
      </c>
      <c r="E218" s="246">
        <v>30000</v>
      </c>
      <c r="F218" s="3"/>
    </row>
    <row r="219" spans="1:6" x14ac:dyDescent="0.25">
      <c r="A219" s="101">
        <v>1020802</v>
      </c>
      <c r="B219" s="23" t="s">
        <v>144</v>
      </c>
      <c r="C219" s="30"/>
      <c r="D219" s="246">
        <v>126828.3</v>
      </c>
      <c r="E219" s="246">
        <v>163363.26999999999</v>
      </c>
      <c r="F219" s="3"/>
    </row>
    <row r="220" spans="1:6" ht="24" x14ac:dyDescent="0.25">
      <c r="A220" s="101">
        <v>1020803</v>
      </c>
      <c r="B220" s="23" t="s">
        <v>145</v>
      </c>
      <c r="C220" s="30"/>
      <c r="D220" s="246"/>
      <c r="E220" s="246"/>
      <c r="F220" s="3"/>
    </row>
    <row r="221" spans="1:6" x14ac:dyDescent="0.25">
      <c r="A221" s="101">
        <v>1020804</v>
      </c>
      <c r="B221" s="23" t="s">
        <v>146</v>
      </c>
      <c r="C221" s="30"/>
      <c r="D221" s="246"/>
      <c r="E221" s="246"/>
      <c r="F221" s="3"/>
    </row>
    <row r="222" spans="1:6" x14ac:dyDescent="0.25">
      <c r="A222" s="101">
        <v>1020805</v>
      </c>
      <c r="B222" s="23" t="s">
        <v>147</v>
      </c>
      <c r="C222" s="30"/>
      <c r="D222" s="246"/>
      <c r="E222" s="246"/>
      <c r="F222" s="3"/>
    </row>
    <row r="223" spans="1:6" x14ac:dyDescent="0.25">
      <c r="A223" s="101">
        <v>1020806</v>
      </c>
      <c r="B223" s="23" t="s">
        <v>148</v>
      </c>
      <c r="C223" s="30"/>
      <c r="D223" s="57">
        <v>317138.09999999998</v>
      </c>
      <c r="E223" s="246">
        <v>317138.09999999998</v>
      </c>
      <c r="F223" s="3"/>
    </row>
    <row r="224" spans="1:6" x14ac:dyDescent="0.25">
      <c r="A224" s="101">
        <v>1020807</v>
      </c>
      <c r="B224" s="23" t="s">
        <v>149</v>
      </c>
      <c r="C224" s="30"/>
      <c r="D224" s="246"/>
      <c r="E224" s="246"/>
      <c r="F224" s="3"/>
    </row>
    <row r="225" spans="1:6" x14ac:dyDescent="0.25">
      <c r="A225" s="101">
        <v>1020808</v>
      </c>
      <c r="B225" s="23" t="s">
        <v>150</v>
      </c>
      <c r="C225" s="30"/>
      <c r="D225" s="246"/>
      <c r="E225" s="246"/>
      <c r="F225" s="3"/>
    </row>
    <row r="226" spans="1:6" x14ac:dyDescent="0.25">
      <c r="A226" s="101">
        <v>1020809</v>
      </c>
      <c r="B226" s="23" t="s">
        <v>151</v>
      </c>
      <c r="C226" s="30"/>
      <c r="D226" s="246"/>
      <c r="E226" s="246"/>
      <c r="F226" s="3"/>
    </row>
    <row r="227" spans="1:6" x14ac:dyDescent="0.25">
      <c r="A227" s="101">
        <v>1020810</v>
      </c>
      <c r="B227" s="23" t="s">
        <v>152</v>
      </c>
      <c r="C227" s="30"/>
      <c r="D227" s="246"/>
      <c r="E227" s="246"/>
      <c r="F227" s="3"/>
    </row>
    <row r="228" spans="1:6" x14ac:dyDescent="0.25">
      <c r="A228" s="101">
        <v>1020811</v>
      </c>
      <c r="B228" s="23" t="s">
        <v>142</v>
      </c>
      <c r="C228" s="30"/>
      <c r="D228" s="246"/>
      <c r="E228" s="246"/>
      <c r="F228" s="3"/>
    </row>
    <row r="229" spans="1:6" x14ac:dyDescent="0.25">
      <c r="A229" s="216"/>
      <c r="B229" s="25"/>
      <c r="C229" s="88"/>
      <c r="D229" s="245"/>
      <c r="E229" s="246"/>
      <c r="F229" s="11"/>
    </row>
    <row r="230" spans="1:6" x14ac:dyDescent="0.25">
      <c r="A230" s="217">
        <v>2</v>
      </c>
      <c r="B230" s="28" t="s">
        <v>155</v>
      </c>
      <c r="C230" s="90"/>
      <c r="D230" s="247"/>
      <c r="E230" s="246"/>
      <c r="F230" s="4"/>
    </row>
    <row r="231" spans="1:6" x14ac:dyDescent="0.25">
      <c r="A231" s="215">
        <v>201</v>
      </c>
      <c r="B231" s="255" t="s">
        <v>156</v>
      </c>
      <c r="C231" s="91"/>
      <c r="D231" s="245"/>
      <c r="E231" s="246"/>
      <c r="F231" s="3"/>
    </row>
    <row r="232" spans="1:6" ht="24" x14ac:dyDescent="0.25">
      <c r="A232" s="215">
        <v>20101</v>
      </c>
      <c r="B232" s="25" t="s">
        <v>157</v>
      </c>
      <c r="C232" s="88"/>
      <c r="D232" s="245"/>
      <c r="E232" s="246"/>
      <c r="F232" s="3"/>
    </row>
    <row r="233" spans="1:6" ht="24" x14ac:dyDescent="0.25">
      <c r="A233" s="215">
        <v>20102</v>
      </c>
      <c r="B233" s="25" t="s">
        <v>158</v>
      </c>
      <c r="C233" s="88"/>
      <c r="D233" s="245"/>
      <c r="E233" s="246"/>
      <c r="F233" s="3"/>
    </row>
    <row r="234" spans="1:6" x14ac:dyDescent="0.25">
      <c r="A234" s="215">
        <v>20103</v>
      </c>
      <c r="B234" s="25" t="s">
        <v>159</v>
      </c>
      <c r="C234" s="88"/>
      <c r="D234" s="261">
        <v>40785288.160000004</v>
      </c>
      <c r="E234" s="246">
        <f>E235+E239</f>
        <v>30426201.68</v>
      </c>
      <c r="F234" s="5"/>
    </row>
    <row r="235" spans="1:6" x14ac:dyDescent="0.25">
      <c r="A235" s="101">
        <v>2010301</v>
      </c>
      <c r="B235" s="23" t="s">
        <v>160</v>
      </c>
      <c r="C235" s="30"/>
      <c r="D235" s="246"/>
      <c r="E235" s="246">
        <v>27821378.52</v>
      </c>
      <c r="F235" s="3"/>
    </row>
    <row r="236" spans="1:6" x14ac:dyDescent="0.25">
      <c r="A236" s="101">
        <v>201030101</v>
      </c>
      <c r="B236" s="23" t="s">
        <v>161</v>
      </c>
      <c r="C236" s="30"/>
      <c r="F236" s="3"/>
    </row>
    <row r="237" spans="1:6" x14ac:dyDescent="0.25">
      <c r="A237" s="101">
        <v>201030102</v>
      </c>
      <c r="B237" s="23" t="s">
        <v>162</v>
      </c>
      <c r="C237" s="30"/>
      <c r="F237" s="3"/>
    </row>
    <row r="238" spans="1:6" x14ac:dyDescent="0.25">
      <c r="A238" s="101">
        <v>201030103</v>
      </c>
      <c r="B238" s="23" t="s">
        <v>163</v>
      </c>
      <c r="C238" s="30"/>
      <c r="D238" s="246">
        <v>35805174.520000003</v>
      </c>
      <c r="E238" s="246">
        <v>27821378.52</v>
      </c>
      <c r="F238" s="3"/>
    </row>
    <row r="239" spans="1:6" x14ac:dyDescent="0.25">
      <c r="A239" s="101">
        <v>2010302</v>
      </c>
      <c r="B239" s="23" t="s">
        <v>164</v>
      </c>
      <c r="C239" s="30"/>
      <c r="D239" s="246">
        <v>4980113.6399999997</v>
      </c>
      <c r="E239" s="246">
        <v>2604823.16</v>
      </c>
      <c r="F239" s="3"/>
    </row>
    <row r="240" spans="1:6" x14ac:dyDescent="0.25">
      <c r="A240" s="215">
        <v>20104</v>
      </c>
      <c r="B240" s="25" t="s">
        <v>165</v>
      </c>
      <c r="C240" s="88"/>
      <c r="D240" s="245">
        <v>3007312.5</v>
      </c>
      <c r="E240" s="246"/>
      <c r="F240" s="5"/>
    </row>
    <row r="241" spans="1:6" x14ac:dyDescent="0.25">
      <c r="A241" s="101">
        <v>2010401</v>
      </c>
      <c r="B241" s="23" t="s">
        <v>160</v>
      </c>
      <c r="C241" s="30"/>
      <c r="D241" s="246">
        <v>3007312.5</v>
      </c>
      <c r="E241" s="246">
        <v>14673846.58</v>
      </c>
      <c r="F241" s="3"/>
    </row>
    <row r="242" spans="1:6" x14ac:dyDescent="0.25">
      <c r="A242" s="101">
        <v>2010402</v>
      </c>
      <c r="B242" s="23" t="s">
        <v>164</v>
      </c>
      <c r="C242" s="30"/>
      <c r="D242" s="246"/>
      <c r="E242" s="246"/>
      <c r="F242" s="3"/>
    </row>
    <row r="243" spans="1:6" s="218" customFormat="1" x14ac:dyDescent="0.25">
      <c r="A243" s="215">
        <v>20105</v>
      </c>
      <c r="B243" s="25" t="s">
        <v>166</v>
      </c>
      <c r="C243" s="88"/>
      <c r="D243" s="245">
        <v>259145.28</v>
      </c>
      <c r="E243" s="246"/>
      <c r="F243" s="85"/>
    </row>
    <row r="244" spans="1:6" x14ac:dyDescent="0.25">
      <c r="A244" s="101">
        <v>2010501</v>
      </c>
      <c r="B244" s="23" t="s">
        <v>160</v>
      </c>
      <c r="C244" s="30"/>
      <c r="D244" s="246">
        <v>259145.28</v>
      </c>
      <c r="E244" s="246"/>
      <c r="F244" s="3"/>
    </row>
    <row r="245" spans="1:6" x14ac:dyDescent="0.25">
      <c r="A245" s="101">
        <v>2010502</v>
      </c>
      <c r="B245" s="23" t="s">
        <v>164</v>
      </c>
      <c r="C245" s="30"/>
      <c r="D245" s="246"/>
      <c r="E245" s="246"/>
      <c r="F245" s="3"/>
    </row>
    <row r="246" spans="1:6" s="218" customFormat="1" x14ac:dyDescent="0.25">
      <c r="A246" s="215">
        <v>20106</v>
      </c>
      <c r="B246" s="25" t="s">
        <v>167</v>
      </c>
      <c r="C246" s="88"/>
      <c r="D246" s="245">
        <v>12127416.359999999</v>
      </c>
      <c r="E246" s="246">
        <f>E249</f>
        <v>1724619.53</v>
      </c>
      <c r="F246" s="86"/>
    </row>
    <row r="247" spans="1:6" x14ac:dyDescent="0.25">
      <c r="A247" s="101">
        <v>2010601</v>
      </c>
      <c r="B247" s="23" t="s">
        <v>28</v>
      </c>
      <c r="C247" s="30"/>
      <c r="D247" s="246"/>
      <c r="E247" s="246"/>
      <c r="F247" s="3"/>
    </row>
    <row r="248" spans="1:6" x14ac:dyDescent="0.25">
      <c r="A248" s="101">
        <v>2010602</v>
      </c>
      <c r="B248" s="23" t="s">
        <v>32</v>
      </c>
      <c r="C248" s="30"/>
      <c r="D248" s="246">
        <v>4877326.07</v>
      </c>
      <c r="E248" s="246"/>
      <c r="F248" s="3"/>
    </row>
    <row r="249" spans="1:6" x14ac:dyDescent="0.25">
      <c r="A249" s="101">
        <v>2010603</v>
      </c>
      <c r="B249" s="23" t="s">
        <v>36</v>
      </c>
      <c r="C249" s="30"/>
      <c r="D249" s="246">
        <v>7250090.29</v>
      </c>
      <c r="E249" s="246">
        <v>1724619.53</v>
      </c>
      <c r="F249" s="3"/>
    </row>
    <row r="250" spans="1:6" x14ac:dyDescent="0.25">
      <c r="A250" s="101">
        <v>2010604</v>
      </c>
      <c r="B250" s="23" t="s">
        <v>14</v>
      </c>
      <c r="C250" s="30"/>
      <c r="D250" s="246"/>
      <c r="E250" s="246"/>
      <c r="F250" s="3"/>
    </row>
    <row r="251" spans="1:6" x14ac:dyDescent="0.25">
      <c r="A251" s="101">
        <v>2010605</v>
      </c>
      <c r="B251" s="23" t="s">
        <v>168</v>
      </c>
      <c r="C251" s="30"/>
      <c r="D251" s="246"/>
      <c r="E251" s="246"/>
      <c r="F251" s="3"/>
    </row>
    <row r="252" spans="1:6" s="218" customFormat="1" x14ac:dyDescent="0.25">
      <c r="A252" s="215">
        <v>20107</v>
      </c>
      <c r="B252" s="25" t="s">
        <v>169</v>
      </c>
      <c r="C252" s="88"/>
      <c r="D252" s="245">
        <v>21447607.219999999</v>
      </c>
      <c r="E252" s="246"/>
      <c r="F252" s="86"/>
    </row>
    <row r="253" spans="1:6" x14ac:dyDescent="0.25">
      <c r="A253" s="101">
        <v>2010701</v>
      </c>
      <c r="B253" s="23" t="s">
        <v>170</v>
      </c>
      <c r="C253" s="30"/>
      <c r="D253" s="246">
        <v>4759235.3899999997</v>
      </c>
      <c r="E253" s="94">
        <v>6052872.1200000001</v>
      </c>
      <c r="F253" s="3"/>
    </row>
    <row r="254" spans="1:6" x14ac:dyDescent="0.25">
      <c r="A254" s="101">
        <v>2010702</v>
      </c>
      <c r="B254" s="23" t="s">
        <v>171</v>
      </c>
      <c r="C254" s="30"/>
      <c r="D254" s="246">
        <v>8053931.1200000001</v>
      </c>
      <c r="E254" s="44">
        <v>9647968.5999999996</v>
      </c>
      <c r="F254" s="3"/>
    </row>
    <row r="255" spans="1:6" x14ac:dyDescent="0.25">
      <c r="A255" s="101">
        <v>2010703</v>
      </c>
      <c r="B255" s="23" t="s">
        <v>172</v>
      </c>
      <c r="C255" s="30"/>
      <c r="D255" s="246">
        <v>357781.77</v>
      </c>
      <c r="E255" s="44">
        <v>222849.62</v>
      </c>
      <c r="F255" s="3"/>
    </row>
    <row r="256" spans="1:6" x14ac:dyDescent="0.25">
      <c r="A256" s="101">
        <v>2010704</v>
      </c>
      <c r="B256" s="23" t="s">
        <v>173</v>
      </c>
      <c r="C256" s="30"/>
      <c r="D256" s="246">
        <v>1210576.47</v>
      </c>
      <c r="E256" s="94">
        <v>1272409.96</v>
      </c>
      <c r="F256" s="3"/>
    </row>
    <row r="257" spans="1:6" ht="24" x14ac:dyDescent="0.25">
      <c r="A257" s="101">
        <v>2010705</v>
      </c>
      <c r="B257" s="23" t="s">
        <v>174</v>
      </c>
      <c r="C257" s="30"/>
      <c r="D257" s="246">
        <v>7032455.8200000003</v>
      </c>
      <c r="E257" s="44">
        <v>6763356.29</v>
      </c>
      <c r="F257" s="3"/>
    </row>
    <row r="258" spans="1:6" x14ac:dyDescent="0.25">
      <c r="A258" s="101">
        <v>2010706</v>
      </c>
      <c r="B258" s="23" t="s">
        <v>175</v>
      </c>
      <c r="C258" s="30"/>
      <c r="E258" s="246"/>
      <c r="F258" s="3"/>
    </row>
    <row r="259" spans="1:6" x14ac:dyDescent="0.25">
      <c r="A259" s="101">
        <v>2010707</v>
      </c>
      <c r="B259" s="23" t="s">
        <v>14</v>
      </c>
      <c r="C259" s="30"/>
      <c r="D259" s="246">
        <v>33626.65</v>
      </c>
      <c r="E259" s="246"/>
      <c r="F259" s="3"/>
    </row>
    <row r="260" spans="1:6" s="218" customFormat="1" x14ac:dyDescent="0.25">
      <c r="A260" s="215">
        <v>20108</v>
      </c>
      <c r="B260" s="25" t="s">
        <v>176</v>
      </c>
      <c r="C260" s="88"/>
      <c r="D260" s="245"/>
      <c r="E260" s="246"/>
      <c r="F260" s="85"/>
    </row>
    <row r="261" spans="1:6" s="218" customFormat="1" x14ac:dyDescent="0.25">
      <c r="A261" s="215">
        <v>20109</v>
      </c>
      <c r="B261" s="25" t="s">
        <v>177</v>
      </c>
      <c r="C261" s="88"/>
      <c r="D261" s="245"/>
      <c r="E261" s="246"/>
      <c r="F261" s="85"/>
    </row>
    <row r="262" spans="1:6" s="218" customFormat="1" x14ac:dyDescent="0.25">
      <c r="A262" s="215">
        <v>20110</v>
      </c>
      <c r="B262" s="25" t="s">
        <v>178</v>
      </c>
      <c r="C262" s="88"/>
      <c r="D262" s="245"/>
      <c r="E262" s="246"/>
      <c r="F262" s="85"/>
    </row>
    <row r="263" spans="1:6" s="218" customFormat="1" ht="36" x14ac:dyDescent="0.25">
      <c r="A263" s="215">
        <v>20111</v>
      </c>
      <c r="B263" s="25" t="s">
        <v>179</v>
      </c>
      <c r="C263" s="88"/>
      <c r="D263" s="245"/>
      <c r="E263" s="246"/>
      <c r="F263" s="85"/>
    </row>
    <row r="264" spans="1:6" s="218" customFormat="1" ht="24" x14ac:dyDescent="0.25">
      <c r="A264" s="215">
        <v>20112</v>
      </c>
      <c r="B264" s="25" t="s">
        <v>180</v>
      </c>
      <c r="C264" s="88"/>
      <c r="D264" s="245"/>
      <c r="E264" s="246"/>
      <c r="F264" s="85"/>
    </row>
    <row r="265" spans="1:6" x14ac:dyDescent="0.25">
      <c r="A265" s="101">
        <v>2011201</v>
      </c>
      <c r="B265" s="23" t="s">
        <v>181</v>
      </c>
      <c r="C265" s="30"/>
      <c r="D265" s="246"/>
      <c r="E265" s="246"/>
      <c r="F265" s="3"/>
    </row>
    <row r="266" spans="1:6" x14ac:dyDescent="0.25">
      <c r="A266" s="101">
        <v>2011202</v>
      </c>
      <c r="B266" s="23" t="s">
        <v>182</v>
      </c>
      <c r="C266" s="30"/>
      <c r="D266" s="246"/>
      <c r="E266" s="246"/>
      <c r="F266" s="3"/>
    </row>
    <row r="267" spans="1:6" x14ac:dyDescent="0.25">
      <c r="A267" s="215">
        <v>20113</v>
      </c>
      <c r="B267" s="25" t="s">
        <v>183</v>
      </c>
      <c r="C267" s="88"/>
      <c r="D267" s="245">
        <v>581856.55000000005</v>
      </c>
      <c r="E267" s="245">
        <v>2072340.73</v>
      </c>
      <c r="F267" s="5"/>
    </row>
    <row r="268" spans="1:6" x14ac:dyDescent="0.25">
      <c r="A268" s="101">
        <v>2011301</v>
      </c>
      <c r="B268" s="23" t="s">
        <v>184</v>
      </c>
      <c r="C268" s="30"/>
      <c r="D268" s="246"/>
      <c r="E268" s="246"/>
      <c r="F268" s="3"/>
    </row>
    <row r="269" spans="1:6" x14ac:dyDescent="0.25">
      <c r="A269" s="101">
        <v>2011302</v>
      </c>
      <c r="B269" s="23" t="s">
        <v>185</v>
      </c>
      <c r="C269" s="30"/>
      <c r="D269" s="246"/>
      <c r="E269" s="246"/>
      <c r="F269" s="3"/>
    </row>
    <row r="270" spans="1:6" x14ac:dyDescent="0.25">
      <c r="A270" s="101">
        <v>2011303</v>
      </c>
      <c r="B270" s="23" t="s">
        <v>186</v>
      </c>
      <c r="C270" s="30"/>
      <c r="D270" s="246"/>
      <c r="E270" s="246"/>
      <c r="F270" s="3"/>
    </row>
    <row r="271" spans="1:6" x14ac:dyDescent="0.25">
      <c r="A271" s="101">
        <v>2011304</v>
      </c>
      <c r="B271" s="23" t="s">
        <v>187</v>
      </c>
      <c r="C271" s="30"/>
      <c r="D271" s="246"/>
      <c r="E271" s="246"/>
      <c r="F271" s="3"/>
    </row>
    <row r="272" spans="1:6" x14ac:dyDescent="0.25">
      <c r="A272" s="101">
        <v>2011305</v>
      </c>
      <c r="B272" s="23" t="s">
        <v>188</v>
      </c>
      <c r="C272" s="30"/>
      <c r="D272" s="246"/>
      <c r="E272" s="246"/>
      <c r="F272" s="3"/>
    </row>
    <row r="273" spans="1:6" x14ac:dyDescent="0.25">
      <c r="A273" s="101">
        <v>2011306</v>
      </c>
      <c r="B273" s="23" t="s">
        <v>189</v>
      </c>
      <c r="C273" s="30"/>
      <c r="D273" s="246"/>
      <c r="E273" s="246"/>
      <c r="F273" s="3"/>
    </row>
    <row r="274" spans="1:6" x14ac:dyDescent="0.25">
      <c r="A274" s="101">
        <v>2011307</v>
      </c>
      <c r="B274" s="23" t="s">
        <v>190</v>
      </c>
      <c r="C274" s="30"/>
      <c r="D274" s="246"/>
      <c r="E274" s="246"/>
      <c r="F274" s="3"/>
    </row>
    <row r="275" spans="1:6" x14ac:dyDescent="0.25">
      <c r="A275" s="101">
        <v>2011308</v>
      </c>
      <c r="B275" s="23" t="s">
        <v>191</v>
      </c>
      <c r="C275" s="30"/>
      <c r="D275" s="246"/>
      <c r="E275" s="246"/>
      <c r="F275" s="3"/>
    </row>
    <row r="276" spans="1:6" x14ac:dyDescent="0.25">
      <c r="A276" s="101">
        <v>2011309</v>
      </c>
      <c r="B276" s="23" t="s">
        <v>192</v>
      </c>
      <c r="C276" s="30"/>
      <c r="D276" s="246"/>
      <c r="E276" s="246"/>
      <c r="F276" s="3"/>
    </row>
    <row r="277" spans="1:6" x14ac:dyDescent="0.25">
      <c r="A277" s="101">
        <v>2011310</v>
      </c>
      <c r="B277" s="23" t="s">
        <v>193</v>
      </c>
      <c r="C277" s="30"/>
      <c r="D277" s="246"/>
      <c r="E277" s="246"/>
      <c r="F277" s="3"/>
    </row>
    <row r="278" spans="1:6" x14ac:dyDescent="0.25">
      <c r="A278" s="101">
        <v>2011311</v>
      </c>
      <c r="B278" s="23" t="s">
        <v>194</v>
      </c>
      <c r="C278" s="30"/>
      <c r="D278" s="246"/>
      <c r="E278" s="246"/>
      <c r="F278" s="3"/>
    </row>
    <row r="279" spans="1:6" x14ac:dyDescent="0.25">
      <c r="A279" s="101">
        <v>2011312</v>
      </c>
      <c r="B279" s="23" t="s">
        <v>14</v>
      </c>
      <c r="C279" s="30"/>
      <c r="D279" s="246">
        <v>581856.55000000005</v>
      </c>
      <c r="E279" s="246">
        <v>2072340.73</v>
      </c>
      <c r="F279" s="3"/>
    </row>
    <row r="280" spans="1:6" x14ac:dyDescent="0.25">
      <c r="A280" s="216"/>
      <c r="B280" s="255"/>
      <c r="C280" s="91"/>
      <c r="D280" s="245"/>
      <c r="E280" s="246"/>
      <c r="F280" s="10"/>
    </row>
    <row r="281" spans="1:6" x14ac:dyDescent="0.25">
      <c r="A281" s="215">
        <v>202</v>
      </c>
      <c r="B281" s="255" t="s">
        <v>196</v>
      </c>
      <c r="C281" s="91"/>
      <c r="D281" s="245"/>
      <c r="E281" s="246"/>
      <c r="F281" s="3"/>
    </row>
    <row r="282" spans="1:6" ht="24" x14ac:dyDescent="0.25">
      <c r="A282" s="215">
        <v>20201</v>
      </c>
      <c r="B282" s="25" t="s">
        <v>197</v>
      </c>
      <c r="C282" s="88"/>
      <c r="D282" s="245"/>
      <c r="E282" s="246"/>
      <c r="F282" s="3"/>
    </row>
    <row r="283" spans="1:6" x14ac:dyDescent="0.25">
      <c r="A283" s="215">
        <v>20202</v>
      </c>
      <c r="B283" s="25" t="s">
        <v>159</v>
      </c>
      <c r="C283" s="88"/>
      <c r="D283" s="245"/>
      <c r="E283" s="246"/>
      <c r="F283" s="3"/>
    </row>
    <row r="284" spans="1:6" x14ac:dyDescent="0.25">
      <c r="A284" s="101">
        <v>2020201</v>
      </c>
      <c r="B284" s="23" t="s">
        <v>160</v>
      </c>
      <c r="C284" s="30"/>
      <c r="D284" s="246"/>
      <c r="E284" s="246"/>
      <c r="F284" s="3"/>
    </row>
    <row r="285" spans="1:6" x14ac:dyDescent="0.25">
      <c r="A285" s="101">
        <v>202020101</v>
      </c>
      <c r="B285" s="23" t="s">
        <v>161</v>
      </c>
      <c r="C285" s="30"/>
      <c r="D285" s="246"/>
      <c r="E285" s="246"/>
      <c r="F285" s="3"/>
    </row>
    <row r="286" spans="1:6" x14ac:dyDescent="0.25">
      <c r="A286" s="101">
        <v>202020102</v>
      </c>
      <c r="B286" s="23" t="s">
        <v>162</v>
      </c>
      <c r="C286" s="30"/>
      <c r="D286" s="246"/>
      <c r="E286" s="246"/>
      <c r="F286" s="3"/>
    </row>
    <row r="287" spans="1:6" x14ac:dyDescent="0.25">
      <c r="A287" s="101">
        <v>202020103</v>
      </c>
      <c r="B287" s="23" t="s">
        <v>163</v>
      </c>
      <c r="C287" s="30"/>
      <c r="D287" s="246"/>
      <c r="E287" s="246"/>
      <c r="F287" s="3"/>
    </row>
    <row r="288" spans="1:6" x14ac:dyDescent="0.25">
      <c r="A288" s="101">
        <v>2020202</v>
      </c>
      <c r="B288" s="23" t="s">
        <v>164</v>
      </c>
      <c r="C288" s="30"/>
      <c r="D288" s="246"/>
      <c r="E288" s="246"/>
      <c r="F288" s="3"/>
    </row>
    <row r="289" spans="1:6" x14ac:dyDescent="0.25">
      <c r="A289" s="215">
        <v>20203</v>
      </c>
      <c r="B289" s="25" t="s">
        <v>165</v>
      </c>
      <c r="C289" s="88"/>
      <c r="D289" s="245"/>
      <c r="E289" s="246"/>
      <c r="F289" s="3"/>
    </row>
    <row r="290" spans="1:6" x14ac:dyDescent="0.25">
      <c r="A290" s="101">
        <v>2020301</v>
      </c>
      <c r="B290" s="23" t="s">
        <v>160</v>
      </c>
      <c r="C290" s="30"/>
      <c r="D290" s="246"/>
      <c r="E290" s="246"/>
      <c r="F290" s="3"/>
    </row>
    <row r="291" spans="1:6" x14ac:dyDescent="0.25">
      <c r="A291" s="101">
        <v>2020302</v>
      </c>
      <c r="B291" s="23" t="s">
        <v>164</v>
      </c>
      <c r="C291" s="30"/>
      <c r="D291" s="246"/>
      <c r="E291" s="246"/>
      <c r="F291" s="3"/>
    </row>
    <row r="292" spans="1:6" x14ac:dyDescent="0.25">
      <c r="A292" s="101">
        <v>20204</v>
      </c>
      <c r="B292" s="23" t="s">
        <v>198</v>
      </c>
      <c r="C292" s="30"/>
      <c r="D292" s="246"/>
      <c r="E292" s="246"/>
      <c r="F292" s="3"/>
    </row>
    <row r="293" spans="1:6" x14ac:dyDescent="0.25">
      <c r="A293" s="101">
        <v>2020401</v>
      </c>
      <c r="B293" s="23" t="s">
        <v>160</v>
      </c>
      <c r="C293" s="30"/>
      <c r="D293" s="246"/>
      <c r="E293" s="246"/>
      <c r="F293" s="3"/>
    </row>
    <row r="294" spans="1:6" x14ac:dyDescent="0.25">
      <c r="A294" s="101">
        <v>2020402</v>
      </c>
      <c r="B294" s="23" t="s">
        <v>164</v>
      </c>
      <c r="C294" s="30"/>
      <c r="D294" s="246"/>
      <c r="E294" s="246"/>
      <c r="F294" s="3"/>
    </row>
    <row r="295" spans="1:6" x14ac:dyDescent="0.25">
      <c r="A295" s="215">
        <v>20205</v>
      </c>
      <c r="B295" s="25" t="s">
        <v>199</v>
      </c>
      <c r="C295" s="88"/>
      <c r="D295" s="245">
        <v>1700000.06</v>
      </c>
      <c r="E295" s="246"/>
      <c r="F295" s="3"/>
    </row>
    <row r="296" spans="1:6" x14ac:dyDescent="0.25">
      <c r="A296" s="101">
        <v>2020501</v>
      </c>
      <c r="B296" s="23" t="s">
        <v>28</v>
      </c>
      <c r="C296" s="30"/>
      <c r="D296" s="246"/>
      <c r="E296" s="246"/>
      <c r="F296" s="3"/>
    </row>
    <row r="297" spans="1:6" x14ac:dyDescent="0.25">
      <c r="A297" s="101">
        <v>2020502</v>
      </c>
      <c r="B297" s="23" t="s">
        <v>32</v>
      </c>
      <c r="C297" s="30"/>
      <c r="D297" s="246"/>
      <c r="E297" s="246"/>
      <c r="F297" s="3"/>
    </row>
    <row r="298" spans="1:6" x14ac:dyDescent="0.25">
      <c r="A298" s="101">
        <v>2020503</v>
      </c>
      <c r="B298" s="23" t="s">
        <v>36</v>
      </c>
      <c r="C298" s="30"/>
      <c r="D298" s="246">
        <v>1700000.06</v>
      </c>
      <c r="E298" s="246"/>
      <c r="F298" s="3"/>
    </row>
    <row r="299" spans="1:6" x14ac:dyDescent="0.25">
      <c r="A299" s="101">
        <v>2020504</v>
      </c>
      <c r="B299" s="23" t="s">
        <v>14</v>
      </c>
      <c r="C299" s="30"/>
      <c r="D299" s="246"/>
      <c r="E299" s="246"/>
      <c r="F299" s="3"/>
    </row>
    <row r="300" spans="1:6" x14ac:dyDescent="0.25">
      <c r="A300" s="101">
        <v>2020505</v>
      </c>
      <c r="B300" s="23" t="s">
        <v>168</v>
      </c>
      <c r="C300" s="30"/>
      <c r="D300" s="246"/>
      <c r="E300" s="246"/>
      <c r="F300" s="3"/>
    </row>
    <row r="301" spans="1:6" x14ac:dyDescent="0.25">
      <c r="A301" s="215">
        <v>20206</v>
      </c>
      <c r="B301" s="25" t="s">
        <v>178</v>
      </c>
      <c r="C301" s="88"/>
      <c r="D301" s="245"/>
      <c r="E301" s="246"/>
      <c r="F301" s="3"/>
    </row>
    <row r="302" spans="1:6" x14ac:dyDescent="0.25">
      <c r="A302" s="215">
        <v>20207</v>
      </c>
      <c r="B302" s="25" t="s">
        <v>200</v>
      </c>
      <c r="C302" s="88"/>
      <c r="D302" s="245">
        <v>5930481.3700000001</v>
      </c>
      <c r="E302" s="246"/>
      <c r="F302" s="3"/>
    </row>
    <row r="303" spans="1:6" x14ac:dyDescent="0.25">
      <c r="A303" s="101">
        <v>2020701</v>
      </c>
      <c r="B303" s="23" t="s">
        <v>181</v>
      </c>
      <c r="C303" s="30"/>
      <c r="D303" s="246">
        <v>5930481.3700000001</v>
      </c>
      <c r="E303" s="94">
        <v>6851018.3600000003</v>
      </c>
      <c r="F303" s="3"/>
    </row>
    <row r="304" spans="1:6" ht="24" x14ac:dyDescent="0.25">
      <c r="A304" s="101">
        <v>2020702</v>
      </c>
      <c r="B304" s="23" t="s">
        <v>201</v>
      </c>
      <c r="C304" s="30"/>
      <c r="D304" s="246"/>
      <c r="E304" s="44">
        <v>1301490.25</v>
      </c>
      <c r="F304" s="3"/>
    </row>
    <row r="305" spans="1:6" x14ac:dyDescent="0.25">
      <c r="A305" s="215">
        <v>20208</v>
      </c>
      <c r="B305" s="25" t="s">
        <v>202</v>
      </c>
      <c r="C305" s="88"/>
      <c r="D305" s="245"/>
      <c r="E305" s="246"/>
      <c r="F305" s="3"/>
    </row>
    <row r="306" spans="1:6" x14ac:dyDescent="0.25">
      <c r="A306" s="215">
        <v>20209</v>
      </c>
      <c r="B306" s="25" t="s">
        <v>203</v>
      </c>
      <c r="C306" s="88"/>
      <c r="D306" s="245">
        <v>1671577.53</v>
      </c>
      <c r="E306" s="246"/>
      <c r="F306" s="5"/>
    </row>
    <row r="307" spans="1:6" x14ac:dyDescent="0.25">
      <c r="A307" s="101">
        <v>2020901</v>
      </c>
      <c r="B307" s="23" t="s">
        <v>204</v>
      </c>
      <c r="C307" s="30"/>
      <c r="E307" s="246"/>
      <c r="F307" s="3"/>
    </row>
    <row r="308" spans="1:6" x14ac:dyDescent="0.25">
      <c r="A308" s="101">
        <v>2020902</v>
      </c>
      <c r="B308" s="23" t="s">
        <v>205</v>
      </c>
      <c r="C308" s="30"/>
      <c r="D308" s="246">
        <v>1671577.53</v>
      </c>
      <c r="E308" s="246">
        <v>1861061.69</v>
      </c>
      <c r="F308" s="3"/>
    </row>
    <row r="309" spans="1:6" x14ac:dyDescent="0.25">
      <c r="A309" s="215">
        <v>20210</v>
      </c>
      <c r="B309" s="25" t="s">
        <v>206</v>
      </c>
      <c r="C309" s="88"/>
      <c r="D309" s="245">
        <v>15225.54</v>
      </c>
      <c r="E309" s="43">
        <v>178944.38</v>
      </c>
      <c r="F309" s="5"/>
    </row>
    <row r="310" spans="1:6" x14ac:dyDescent="0.25">
      <c r="A310" s="216"/>
      <c r="B310" s="255"/>
      <c r="C310" s="91"/>
      <c r="D310" s="245"/>
      <c r="E310" s="246"/>
      <c r="F310" s="13"/>
    </row>
    <row r="311" spans="1:6" x14ac:dyDescent="0.25">
      <c r="A311" s="217">
        <v>3</v>
      </c>
      <c r="B311" s="28" t="s">
        <v>208</v>
      </c>
      <c r="C311" s="90"/>
      <c r="D311" s="247"/>
      <c r="E311" s="246"/>
      <c r="F311" s="12"/>
    </row>
    <row r="312" spans="1:6" ht="24" x14ac:dyDescent="0.25">
      <c r="A312" s="215">
        <v>30</v>
      </c>
      <c r="B312" s="25" t="s">
        <v>209</v>
      </c>
      <c r="C312" s="88"/>
      <c r="D312" s="245"/>
      <c r="E312" s="246"/>
      <c r="F312" s="3"/>
    </row>
    <row r="313" spans="1:6" x14ac:dyDescent="0.25">
      <c r="A313" s="215">
        <v>301</v>
      </c>
      <c r="B313" s="25" t="s">
        <v>210</v>
      </c>
      <c r="C313" s="88"/>
      <c r="D313" s="245">
        <v>10000000</v>
      </c>
      <c r="E313" s="245">
        <v>10000000</v>
      </c>
      <c r="F313" s="5"/>
    </row>
    <row r="314" spans="1:6" x14ac:dyDescent="0.25">
      <c r="A314" s="101">
        <v>30101</v>
      </c>
      <c r="B314" s="23" t="s">
        <v>211</v>
      </c>
      <c r="C314" s="30"/>
      <c r="D314" s="246">
        <v>10000000</v>
      </c>
      <c r="E314" s="246">
        <v>10000000</v>
      </c>
      <c r="F314" s="3"/>
    </row>
    <row r="315" spans="1:6" ht="24" x14ac:dyDescent="0.25">
      <c r="A315" s="101">
        <v>30102</v>
      </c>
      <c r="B315" s="23" t="s">
        <v>212</v>
      </c>
      <c r="C315" s="30"/>
      <c r="D315" s="246"/>
      <c r="E315" s="246"/>
      <c r="F315" s="3"/>
    </row>
    <row r="316" spans="1:6" x14ac:dyDescent="0.25">
      <c r="A316" s="101">
        <v>30103</v>
      </c>
      <c r="B316" s="23" t="s">
        <v>213</v>
      </c>
      <c r="C316" s="30"/>
      <c r="D316" s="246"/>
      <c r="E316" s="246"/>
      <c r="F316" s="3"/>
    </row>
    <row r="317" spans="1:6" x14ac:dyDescent="0.25">
      <c r="A317" s="101">
        <v>30104</v>
      </c>
      <c r="B317" s="23" t="s">
        <v>214</v>
      </c>
      <c r="C317" s="30"/>
      <c r="D317" s="246"/>
      <c r="E317" s="246"/>
      <c r="F317" s="3"/>
    </row>
    <row r="318" spans="1:6" x14ac:dyDescent="0.25">
      <c r="A318" s="101">
        <v>30105</v>
      </c>
      <c r="B318" s="23" t="s">
        <v>215</v>
      </c>
      <c r="C318" s="30"/>
      <c r="D318" s="246"/>
      <c r="E318" s="246"/>
      <c r="F318" s="3"/>
    </row>
    <row r="319" spans="1:6" x14ac:dyDescent="0.25">
      <c r="A319" s="101">
        <v>3010501</v>
      </c>
      <c r="B319" s="23" t="s">
        <v>216</v>
      </c>
      <c r="C319" s="30"/>
      <c r="D319" s="246"/>
      <c r="E319" s="246"/>
      <c r="F319" s="3"/>
    </row>
    <row r="320" spans="1:6" x14ac:dyDescent="0.25">
      <c r="A320" s="101">
        <v>3010502</v>
      </c>
      <c r="B320" s="23" t="s">
        <v>217</v>
      </c>
      <c r="C320" s="30"/>
      <c r="D320" s="246"/>
      <c r="E320" s="246"/>
      <c r="F320" s="3"/>
    </row>
    <row r="321" spans="1:6" ht="24" x14ac:dyDescent="0.25">
      <c r="A321" s="215">
        <v>302</v>
      </c>
      <c r="B321" s="25" t="s">
        <v>218</v>
      </c>
      <c r="C321" s="88"/>
      <c r="D321" s="245"/>
      <c r="E321" s="246"/>
      <c r="F321" s="3"/>
    </row>
    <row r="322" spans="1:6" x14ac:dyDescent="0.25">
      <c r="A322" s="215">
        <v>303</v>
      </c>
      <c r="B322" s="25" t="s">
        <v>219</v>
      </c>
      <c r="C322" s="88"/>
      <c r="D322" s="245"/>
      <c r="E322" s="246"/>
      <c r="F322" s="3"/>
    </row>
    <row r="323" spans="1:6" x14ac:dyDescent="0.25">
      <c r="A323" s="215">
        <v>304</v>
      </c>
      <c r="B323" s="25" t="s">
        <v>220</v>
      </c>
      <c r="C323" s="88"/>
      <c r="D323" s="245">
        <v>5071392.07</v>
      </c>
      <c r="E323" s="245">
        <v>5071392.07</v>
      </c>
      <c r="F323" s="5"/>
    </row>
    <row r="324" spans="1:6" x14ac:dyDescent="0.25">
      <c r="A324" s="101">
        <v>30401</v>
      </c>
      <c r="B324" s="23" t="s">
        <v>221</v>
      </c>
      <c r="C324" s="30"/>
      <c r="D324" s="246">
        <v>5000000</v>
      </c>
      <c r="E324" s="246">
        <v>5000000</v>
      </c>
      <c r="F324" s="3"/>
    </row>
    <row r="325" spans="1:6" x14ac:dyDescent="0.25">
      <c r="A325" s="101">
        <v>30402</v>
      </c>
      <c r="B325" s="23" t="s">
        <v>222</v>
      </c>
      <c r="C325" s="30"/>
      <c r="D325" s="246">
        <v>71392.070000000007</v>
      </c>
      <c r="E325" s="246">
        <v>71392.070000000007</v>
      </c>
      <c r="F325" s="3"/>
    </row>
    <row r="326" spans="1:6" x14ac:dyDescent="0.25">
      <c r="A326" s="215">
        <v>305</v>
      </c>
      <c r="B326" s="25" t="s">
        <v>223</v>
      </c>
      <c r="C326" s="88"/>
      <c r="D326" s="245"/>
      <c r="E326" s="246"/>
      <c r="F326" s="3"/>
    </row>
    <row r="327" spans="1:6" ht="24" x14ac:dyDescent="0.25">
      <c r="A327" s="101">
        <v>30501</v>
      </c>
      <c r="B327" s="23" t="s">
        <v>224</v>
      </c>
      <c r="C327" s="30"/>
      <c r="D327" s="246"/>
      <c r="E327" s="246"/>
      <c r="F327" s="3"/>
    </row>
    <row r="328" spans="1:6" ht="24" x14ac:dyDescent="0.25">
      <c r="A328" s="101">
        <v>30502</v>
      </c>
      <c r="B328" s="23" t="s">
        <v>225</v>
      </c>
      <c r="C328" s="30"/>
      <c r="D328" s="246"/>
      <c r="E328" s="246"/>
      <c r="F328" s="3"/>
    </row>
    <row r="329" spans="1:6" ht="24" x14ac:dyDescent="0.25">
      <c r="A329" s="101">
        <v>30503</v>
      </c>
      <c r="B329" s="23" t="s">
        <v>226</v>
      </c>
      <c r="C329" s="30"/>
      <c r="D329" s="246"/>
      <c r="E329" s="246"/>
      <c r="F329" s="3"/>
    </row>
    <row r="330" spans="1:6" x14ac:dyDescent="0.25">
      <c r="A330" s="101">
        <v>30504</v>
      </c>
      <c r="B330" s="23" t="s">
        <v>227</v>
      </c>
      <c r="C330" s="30"/>
      <c r="D330" s="246"/>
      <c r="E330" s="246"/>
      <c r="F330" s="3"/>
    </row>
    <row r="331" spans="1:6" x14ac:dyDescent="0.25">
      <c r="A331" s="215">
        <v>306</v>
      </c>
      <c r="B331" s="25" t="s">
        <v>228</v>
      </c>
      <c r="C331" s="88"/>
      <c r="D331" s="245">
        <v>103888767.89</v>
      </c>
      <c r="E331" s="246"/>
      <c r="F331" s="5"/>
    </row>
    <row r="332" spans="1:6" x14ac:dyDescent="0.25">
      <c r="A332" s="101">
        <v>30601</v>
      </c>
      <c r="B332" s="23" t="s">
        <v>229</v>
      </c>
      <c r="C332" s="30"/>
      <c r="D332" s="52">
        <v>77109040.090000004</v>
      </c>
      <c r="E332" s="246">
        <v>97981242.390000001</v>
      </c>
      <c r="F332" s="3"/>
    </row>
    <row r="333" spans="1:6" x14ac:dyDescent="0.25">
      <c r="A333" s="101">
        <v>30602</v>
      </c>
      <c r="B333" s="23" t="s">
        <v>230</v>
      </c>
      <c r="C333" s="30"/>
      <c r="E333" s="246"/>
      <c r="F333" s="3"/>
    </row>
    <row r="334" spans="1:6" ht="24" x14ac:dyDescent="0.25">
      <c r="A334" s="101">
        <v>30603</v>
      </c>
      <c r="B334" s="23" t="s">
        <v>231</v>
      </c>
      <c r="C334" s="30"/>
      <c r="D334" s="52">
        <v>9042851.1300000008</v>
      </c>
      <c r="E334" s="246">
        <v>9042851.1300000008</v>
      </c>
      <c r="F334" s="3"/>
    </row>
    <row r="335" spans="1:6" x14ac:dyDescent="0.25">
      <c r="A335" s="101">
        <v>30604</v>
      </c>
      <c r="B335" s="23" t="s">
        <v>232</v>
      </c>
      <c r="C335" s="30"/>
      <c r="D335" s="52">
        <v>6470079.1600000001</v>
      </c>
      <c r="E335" s="246">
        <v>6470079.1600000001</v>
      </c>
      <c r="F335" s="3"/>
    </row>
    <row r="336" spans="1:6" x14ac:dyDescent="0.25">
      <c r="A336" s="101">
        <v>30605</v>
      </c>
      <c r="B336" s="23" t="s">
        <v>233</v>
      </c>
      <c r="C336" s="30"/>
      <c r="E336" s="246"/>
      <c r="F336" s="3"/>
    </row>
    <row r="337" spans="1:6" x14ac:dyDescent="0.25">
      <c r="A337" s="101">
        <v>30606</v>
      </c>
      <c r="B337" s="23" t="s">
        <v>234</v>
      </c>
      <c r="C337" s="30"/>
      <c r="D337" s="52">
        <v>11266797.51</v>
      </c>
      <c r="E337" s="246">
        <v>11266797.51</v>
      </c>
      <c r="F337" s="3"/>
    </row>
    <row r="338" spans="1:6" x14ac:dyDescent="0.25">
      <c r="A338" s="101">
        <v>30607</v>
      </c>
      <c r="B338" s="23" t="s">
        <v>235</v>
      </c>
      <c r="C338" s="30"/>
      <c r="D338" s="246"/>
      <c r="E338" s="246"/>
      <c r="F338" s="3"/>
    </row>
    <row r="339" spans="1:6" x14ac:dyDescent="0.25">
      <c r="A339" s="215">
        <v>307</v>
      </c>
      <c r="B339" s="25" t="s">
        <v>236</v>
      </c>
      <c r="C339" s="88"/>
      <c r="D339" s="245">
        <v>29872202.300000001</v>
      </c>
      <c r="E339" s="245">
        <v>25388524.34</v>
      </c>
      <c r="F339" s="5"/>
    </row>
    <row r="340" spans="1:6" x14ac:dyDescent="0.25">
      <c r="A340" s="101">
        <v>30701</v>
      </c>
      <c r="B340" s="23" t="s">
        <v>237</v>
      </c>
      <c r="C340" s="30"/>
      <c r="D340" s="246">
        <v>29872202.300000001</v>
      </c>
      <c r="E340" s="246">
        <v>25388524.34</v>
      </c>
      <c r="F340" s="3"/>
    </row>
    <row r="341" spans="1:6" x14ac:dyDescent="0.25">
      <c r="A341" s="101">
        <v>30702</v>
      </c>
      <c r="B341" s="23" t="s">
        <v>238</v>
      </c>
      <c r="C341" s="30"/>
      <c r="D341" s="246"/>
      <c r="E341" s="246"/>
      <c r="F341" s="3"/>
    </row>
    <row r="342" spans="1:6" ht="14.25" customHeight="1" x14ac:dyDescent="0.25">
      <c r="A342" s="215">
        <v>31</v>
      </c>
      <c r="B342" s="25" t="s">
        <v>239</v>
      </c>
      <c r="C342" s="88"/>
      <c r="D342" s="245"/>
      <c r="E342" s="246"/>
      <c r="F342" s="3"/>
    </row>
    <row r="343" spans="1:6" x14ac:dyDescent="0.25">
      <c r="A343" s="101"/>
      <c r="E343" s="246"/>
    </row>
    <row r="344" spans="1:6" x14ac:dyDescent="0.25">
      <c r="A344" s="217">
        <v>401</v>
      </c>
      <c r="B344" s="257" t="s">
        <v>250</v>
      </c>
      <c r="C344" s="220"/>
      <c r="D344" s="250"/>
      <c r="E344" s="246"/>
    </row>
    <row r="345" spans="1:6" x14ac:dyDescent="0.25">
      <c r="A345" s="215">
        <v>40101</v>
      </c>
      <c r="B345" s="258" t="s">
        <v>251</v>
      </c>
      <c r="C345" s="221"/>
      <c r="D345" s="251">
        <v>249558092.31999999</v>
      </c>
      <c r="E345" s="251">
        <v>249558092.31999999</v>
      </c>
    </row>
    <row r="346" spans="1:6" x14ac:dyDescent="0.25">
      <c r="A346" s="215">
        <v>40102</v>
      </c>
      <c r="B346" s="258" t="s">
        <v>252</v>
      </c>
      <c r="C346" s="221"/>
      <c r="D346" s="251">
        <v>9320112.8599999994</v>
      </c>
      <c r="E346" s="251">
        <v>14149654.58</v>
      </c>
    </row>
    <row r="347" spans="1:6" x14ac:dyDescent="0.25">
      <c r="A347" s="222">
        <v>4010201</v>
      </c>
      <c r="B347" s="256" t="s">
        <v>253</v>
      </c>
      <c r="E347" s="246"/>
    </row>
    <row r="348" spans="1:6" ht="24" x14ac:dyDescent="0.25">
      <c r="A348" s="222">
        <v>4010202</v>
      </c>
      <c r="B348" s="256" t="s">
        <v>254</v>
      </c>
      <c r="E348" s="246"/>
    </row>
    <row r="349" spans="1:6" ht="24" x14ac:dyDescent="0.25">
      <c r="A349" s="222">
        <v>4010203</v>
      </c>
      <c r="B349" s="256" t="s">
        <v>255</v>
      </c>
      <c r="E349" s="246"/>
    </row>
    <row r="350" spans="1:6" x14ac:dyDescent="0.25">
      <c r="A350" s="222">
        <v>4010204</v>
      </c>
      <c r="B350" s="256" t="s">
        <v>14</v>
      </c>
      <c r="D350" s="248">
        <v>9320112.8599999994</v>
      </c>
      <c r="E350" s="248">
        <v>14149654.58</v>
      </c>
    </row>
    <row r="351" spans="1:6" x14ac:dyDescent="0.25">
      <c r="A351" s="215">
        <v>40103</v>
      </c>
      <c r="B351" s="258" t="s">
        <v>256</v>
      </c>
      <c r="C351" s="221"/>
      <c r="D351" s="251"/>
      <c r="E351" s="246"/>
    </row>
    <row r="352" spans="1:6" x14ac:dyDescent="0.25">
      <c r="A352" s="215">
        <v>40104</v>
      </c>
      <c r="B352" s="258" t="s">
        <v>257</v>
      </c>
      <c r="C352" s="221"/>
      <c r="D352" s="251"/>
      <c r="E352" s="246"/>
    </row>
    <row r="353" spans="1:5" x14ac:dyDescent="0.25">
      <c r="A353" s="215">
        <v>40105</v>
      </c>
      <c r="B353" s="258" t="s">
        <v>258</v>
      </c>
      <c r="C353" s="221"/>
      <c r="D353" s="251"/>
      <c r="E353" s="246"/>
    </row>
    <row r="354" spans="1:5" x14ac:dyDescent="0.25">
      <c r="A354" s="215">
        <v>40106</v>
      </c>
      <c r="B354" s="258" t="s">
        <v>259</v>
      </c>
      <c r="C354" s="221"/>
      <c r="D354" s="251">
        <v>14679537.24</v>
      </c>
      <c r="E354" s="246"/>
    </row>
    <row r="355" spans="1:5" x14ac:dyDescent="0.25">
      <c r="A355" s="222">
        <v>4010601</v>
      </c>
      <c r="B355" s="256" t="s">
        <v>260</v>
      </c>
      <c r="D355" s="113">
        <v>11691630.880000001</v>
      </c>
      <c r="E355" s="246">
        <v>13047498.779999999</v>
      </c>
    </row>
    <row r="356" spans="1:5" x14ac:dyDescent="0.25">
      <c r="A356" s="222">
        <v>4010602</v>
      </c>
      <c r="B356" s="256" t="s">
        <v>261</v>
      </c>
      <c r="E356" s="248">
        <v>1632038.46</v>
      </c>
    </row>
    <row r="357" spans="1:5" x14ac:dyDescent="0.25">
      <c r="A357" s="222">
        <v>4010603</v>
      </c>
      <c r="B357" s="256" t="s">
        <v>262</v>
      </c>
      <c r="E357" s="246"/>
    </row>
    <row r="358" spans="1:5" x14ac:dyDescent="0.25">
      <c r="A358" s="215">
        <v>40107</v>
      </c>
      <c r="B358" s="258" t="s">
        <v>263</v>
      </c>
      <c r="C358" s="221"/>
      <c r="D358" s="251"/>
      <c r="E358" s="246"/>
    </row>
    <row r="359" spans="1:5" ht="24" x14ac:dyDescent="0.25">
      <c r="A359" s="215">
        <v>40108</v>
      </c>
      <c r="B359" s="258" t="s">
        <v>264</v>
      </c>
      <c r="C359" s="221"/>
      <c r="D359" s="251"/>
      <c r="E359" s="246"/>
    </row>
    <row r="360" spans="1:5" ht="36" x14ac:dyDescent="0.25">
      <c r="A360" s="215">
        <v>40109</v>
      </c>
      <c r="B360" s="258" t="s">
        <v>265</v>
      </c>
      <c r="C360" s="221"/>
      <c r="D360" s="251"/>
      <c r="E360" s="246"/>
    </row>
    <row r="361" spans="1:5" ht="24" x14ac:dyDescent="0.25">
      <c r="A361" s="222">
        <v>4010901</v>
      </c>
      <c r="B361" s="256" t="s">
        <v>266</v>
      </c>
      <c r="E361" s="246"/>
    </row>
    <row r="362" spans="1:5" x14ac:dyDescent="0.25">
      <c r="A362" s="222">
        <v>401090101</v>
      </c>
      <c r="B362" s="256" t="s">
        <v>267</v>
      </c>
      <c r="E362" s="246"/>
    </row>
    <row r="363" spans="1:5" x14ac:dyDescent="0.25">
      <c r="A363" s="222">
        <v>401090102</v>
      </c>
      <c r="B363" s="256" t="s">
        <v>268</v>
      </c>
      <c r="E363" s="246"/>
    </row>
    <row r="364" spans="1:5" x14ac:dyDescent="0.25">
      <c r="A364" s="222">
        <v>401090103</v>
      </c>
      <c r="B364" s="256" t="s">
        <v>194</v>
      </c>
      <c r="E364" s="246"/>
    </row>
    <row r="365" spans="1:5" x14ac:dyDescent="0.25">
      <c r="A365" s="222">
        <v>401090104</v>
      </c>
      <c r="B365" s="256" t="s">
        <v>269</v>
      </c>
      <c r="E365" s="246"/>
    </row>
    <row r="366" spans="1:5" x14ac:dyDescent="0.25">
      <c r="A366" s="222">
        <v>401090105</v>
      </c>
      <c r="B366" s="256" t="s">
        <v>270</v>
      </c>
      <c r="E366" s="246"/>
    </row>
    <row r="367" spans="1:5" x14ac:dyDescent="0.25">
      <c r="A367" s="222">
        <v>401090106</v>
      </c>
      <c r="B367" s="256" t="s">
        <v>271</v>
      </c>
      <c r="E367" s="246"/>
    </row>
    <row r="368" spans="1:5" ht="24" x14ac:dyDescent="0.25">
      <c r="A368" s="222">
        <v>4010902</v>
      </c>
      <c r="B368" s="256" t="s">
        <v>272</v>
      </c>
      <c r="E368" s="246"/>
    </row>
    <row r="369" spans="1:5" x14ac:dyDescent="0.25">
      <c r="A369" s="222">
        <v>401090201</v>
      </c>
      <c r="B369" s="256" t="s">
        <v>273</v>
      </c>
      <c r="E369" s="246"/>
    </row>
    <row r="370" spans="1:5" x14ac:dyDescent="0.25">
      <c r="A370" s="222">
        <v>401090202</v>
      </c>
      <c r="B370" s="256" t="s">
        <v>274</v>
      </c>
      <c r="E370" s="246"/>
    </row>
    <row r="371" spans="1:5" x14ac:dyDescent="0.25">
      <c r="A371" s="222">
        <v>401090203</v>
      </c>
      <c r="B371" s="256" t="s">
        <v>275</v>
      </c>
      <c r="E371" s="246"/>
    </row>
    <row r="372" spans="1:5" x14ac:dyDescent="0.25">
      <c r="A372" s="222">
        <v>401090204</v>
      </c>
      <c r="B372" s="256" t="s">
        <v>276</v>
      </c>
      <c r="E372" s="246"/>
    </row>
    <row r="373" spans="1:5" x14ac:dyDescent="0.25">
      <c r="A373" s="222">
        <v>401090205</v>
      </c>
      <c r="B373" s="256" t="s">
        <v>277</v>
      </c>
      <c r="E373" s="246"/>
    </row>
    <row r="374" spans="1:5" x14ac:dyDescent="0.25">
      <c r="A374" s="222">
        <v>401090206</v>
      </c>
      <c r="B374" s="256" t="s">
        <v>278</v>
      </c>
      <c r="E374" s="246"/>
    </row>
    <row r="375" spans="1:5" x14ac:dyDescent="0.25">
      <c r="A375" s="222">
        <v>401090207</v>
      </c>
      <c r="B375" s="256" t="s">
        <v>279</v>
      </c>
      <c r="E375" s="246"/>
    </row>
    <row r="376" spans="1:5" x14ac:dyDescent="0.25">
      <c r="A376" s="222">
        <v>401090208</v>
      </c>
      <c r="B376" s="256" t="s">
        <v>280</v>
      </c>
      <c r="E376" s="246"/>
    </row>
    <row r="377" spans="1:5" x14ac:dyDescent="0.25">
      <c r="A377" s="222">
        <v>4010903</v>
      </c>
      <c r="B377" s="256" t="s">
        <v>281</v>
      </c>
      <c r="E377" s="246"/>
    </row>
    <row r="378" spans="1:5" x14ac:dyDescent="0.25">
      <c r="A378" s="222">
        <v>401090301</v>
      </c>
      <c r="B378" s="256" t="s">
        <v>282</v>
      </c>
      <c r="E378" s="246"/>
    </row>
    <row r="379" spans="1:5" x14ac:dyDescent="0.25">
      <c r="A379" s="222">
        <v>401090302</v>
      </c>
      <c r="B379" s="256" t="s">
        <v>283</v>
      </c>
      <c r="E379" s="246"/>
    </row>
    <row r="380" spans="1:5" x14ac:dyDescent="0.25">
      <c r="A380" s="222">
        <v>401090303</v>
      </c>
      <c r="B380" s="256" t="s">
        <v>284</v>
      </c>
      <c r="E380" s="246"/>
    </row>
    <row r="381" spans="1:5" x14ac:dyDescent="0.25">
      <c r="A381" s="222">
        <v>401090304</v>
      </c>
      <c r="B381" s="256" t="s">
        <v>14</v>
      </c>
      <c r="E381" s="246"/>
    </row>
    <row r="382" spans="1:5" x14ac:dyDescent="0.25">
      <c r="A382" s="215">
        <v>40110</v>
      </c>
      <c r="B382" s="258" t="s">
        <v>285</v>
      </c>
      <c r="C382" s="221"/>
      <c r="D382" s="251"/>
      <c r="E382" s="246"/>
    </row>
    <row r="383" spans="1:5" x14ac:dyDescent="0.25">
      <c r="A383" s="222">
        <v>4011001</v>
      </c>
      <c r="B383" s="256" t="s">
        <v>263</v>
      </c>
      <c r="E383" s="246"/>
    </row>
    <row r="384" spans="1:5" x14ac:dyDescent="0.25">
      <c r="A384" s="222">
        <v>4011002</v>
      </c>
      <c r="B384" s="256" t="s">
        <v>286</v>
      </c>
      <c r="D384" s="113">
        <v>174125.61</v>
      </c>
      <c r="E384" s="246">
        <v>49373.81</v>
      </c>
    </row>
    <row r="385" spans="1:5" ht="24" x14ac:dyDescent="0.25">
      <c r="A385" s="222">
        <v>4011003</v>
      </c>
      <c r="B385" s="256" t="s">
        <v>287</v>
      </c>
      <c r="E385" s="246"/>
    </row>
    <row r="386" spans="1:5" ht="24" x14ac:dyDescent="0.25">
      <c r="A386" s="222">
        <v>4011004</v>
      </c>
      <c r="B386" s="256" t="s">
        <v>288</v>
      </c>
      <c r="E386" s="246"/>
    </row>
    <row r="387" spans="1:5" x14ac:dyDescent="0.25">
      <c r="A387" s="222">
        <v>4011005</v>
      </c>
      <c r="B387" s="256" t="s">
        <v>289</v>
      </c>
      <c r="E387" s="246"/>
    </row>
    <row r="388" spans="1:5" x14ac:dyDescent="0.25">
      <c r="A388" s="222">
        <v>4011006</v>
      </c>
      <c r="B388" s="256" t="s">
        <v>290</v>
      </c>
      <c r="E388" s="246"/>
    </row>
    <row r="389" spans="1:5" x14ac:dyDescent="0.25">
      <c r="A389" s="215">
        <v>40111</v>
      </c>
      <c r="B389" s="258" t="s">
        <v>291</v>
      </c>
      <c r="C389" s="221"/>
      <c r="D389" s="251"/>
      <c r="E389" s="246"/>
    </row>
    <row r="390" spans="1:5" ht="24" x14ac:dyDescent="0.25">
      <c r="A390" s="222">
        <v>4011101</v>
      </c>
      <c r="B390" s="256" t="s">
        <v>292</v>
      </c>
      <c r="D390" s="113">
        <v>31250.01</v>
      </c>
      <c r="E390" s="246">
        <v>262</v>
      </c>
    </row>
    <row r="391" spans="1:5" x14ac:dyDescent="0.25">
      <c r="A391" s="222">
        <v>4011102</v>
      </c>
      <c r="B391" s="256" t="s">
        <v>293</v>
      </c>
      <c r="E391" s="246"/>
    </row>
    <row r="392" spans="1:5" x14ac:dyDescent="0.25">
      <c r="A392" s="222">
        <v>4011103</v>
      </c>
      <c r="B392" s="256" t="s">
        <v>14</v>
      </c>
      <c r="D392" s="113">
        <v>2987487.27</v>
      </c>
      <c r="E392" s="246">
        <v>3509003.42</v>
      </c>
    </row>
    <row r="393" spans="1:5" x14ac:dyDescent="0.25">
      <c r="A393" s="215">
        <v>40112</v>
      </c>
      <c r="B393" s="258" t="s">
        <v>294</v>
      </c>
      <c r="C393" s="221"/>
      <c r="D393" s="251">
        <v>-15598350.880000001</v>
      </c>
      <c r="E393" s="251">
        <v>-16836947.32</v>
      </c>
    </row>
    <row r="394" spans="1:5" x14ac:dyDescent="0.25">
      <c r="A394" s="215">
        <v>40113</v>
      </c>
      <c r="B394" s="258" t="s">
        <v>295</v>
      </c>
      <c r="C394" s="221"/>
      <c r="D394" s="251">
        <v>-7636618.6900000004</v>
      </c>
      <c r="E394" s="251">
        <v>-9360701.6899999995</v>
      </c>
    </row>
    <row r="395" spans="1:5" x14ac:dyDescent="0.25">
      <c r="A395" s="215">
        <v>40114</v>
      </c>
      <c r="B395" s="258" t="s">
        <v>296</v>
      </c>
      <c r="C395" s="221"/>
      <c r="D395" s="251"/>
      <c r="E395" s="246"/>
    </row>
    <row r="396" spans="1:5" x14ac:dyDescent="0.25">
      <c r="A396" s="215">
        <v>40115</v>
      </c>
      <c r="B396" s="258" t="s">
        <v>297</v>
      </c>
      <c r="C396" s="221"/>
      <c r="D396" s="251"/>
      <c r="E396" s="246"/>
    </row>
    <row r="397" spans="1:5" x14ac:dyDescent="0.25">
      <c r="A397" s="215">
        <v>40116</v>
      </c>
      <c r="B397" s="258" t="s">
        <v>298</v>
      </c>
      <c r="C397" s="221"/>
      <c r="D397" s="251"/>
      <c r="E397" s="246"/>
    </row>
    <row r="398" spans="1:5" x14ac:dyDescent="0.25">
      <c r="A398" s="223">
        <v>402</v>
      </c>
      <c r="B398" s="259" t="s">
        <v>299</v>
      </c>
      <c r="C398" s="224"/>
      <c r="D398" s="252"/>
      <c r="E398" s="246"/>
    </row>
    <row r="399" spans="1:5" x14ac:dyDescent="0.25">
      <c r="A399" s="217">
        <v>403</v>
      </c>
      <c r="B399" s="257" t="s">
        <v>291</v>
      </c>
      <c r="C399" s="220"/>
      <c r="D399" s="250"/>
      <c r="E399" s="246"/>
    </row>
    <row r="400" spans="1:5" x14ac:dyDescent="0.25">
      <c r="A400" s="217">
        <v>501</v>
      </c>
      <c r="B400" s="257" t="s">
        <v>300</v>
      </c>
      <c r="C400" s="220"/>
      <c r="D400" s="250"/>
      <c r="E400" s="246"/>
    </row>
    <row r="401" spans="1:5" x14ac:dyDescent="0.25">
      <c r="A401" s="215">
        <v>50101</v>
      </c>
      <c r="B401" s="258" t="s">
        <v>301</v>
      </c>
      <c r="C401" s="221"/>
      <c r="D401" s="251">
        <v>126915065.61000001</v>
      </c>
      <c r="E401" s="246">
        <v>134611365.46000001</v>
      </c>
    </row>
    <row r="402" spans="1:5" ht="24" x14ac:dyDescent="0.25">
      <c r="A402" s="222">
        <v>5010101</v>
      </c>
      <c r="B402" s="256" t="s">
        <v>302</v>
      </c>
      <c r="D402" s="248">
        <v>24052963.84</v>
      </c>
      <c r="E402" s="246">
        <v>32909335.559999999</v>
      </c>
    </row>
    <row r="403" spans="1:5" ht="24" x14ac:dyDescent="0.25">
      <c r="A403" s="222">
        <v>5010102</v>
      </c>
      <c r="B403" s="256" t="s">
        <v>303</v>
      </c>
      <c r="D403" s="248">
        <v>93289645.379999995</v>
      </c>
      <c r="E403" s="246">
        <v>94686772.780000001</v>
      </c>
    </row>
    <row r="404" spans="1:5" ht="24" x14ac:dyDescent="0.25">
      <c r="A404" s="222">
        <v>5010103</v>
      </c>
      <c r="B404" s="256" t="s">
        <v>304</v>
      </c>
      <c r="D404" s="248">
        <v>42481791.950000003</v>
      </c>
      <c r="E404" s="246">
        <v>33961248.390000001</v>
      </c>
    </row>
    <row r="405" spans="1:5" ht="24" x14ac:dyDescent="0.25">
      <c r="A405" s="222">
        <v>5010104</v>
      </c>
      <c r="B405" s="256" t="s">
        <v>305</v>
      </c>
      <c r="D405" s="248">
        <v>-32909335.559999999</v>
      </c>
      <c r="E405" s="246">
        <v>-26945991.27</v>
      </c>
    </row>
    <row r="406" spans="1:5" x14ac:dyDescent="0.25">
      <c r="A406" s="222">
        <v>5010105</v>
      </c>
      <c r="B406" s="256" t="s">
        <v>306</v>
      </c>
      <c r="E406" s="246"/>
    </row>
    <row r="407" spans="1:5" x14ac:dyDescent="0.25">
      <c r="A407" s="222">
        <v>5010106</v>
      </c>
      <c r="B407" s="256" t="s">
        <v>307</v>
      </c>
      <c r="E407" s="246"/>
    </row>
    <row r="408" spans="1:5" x14ac:dyDescent="0.25">
      <c r="A408" s="222">
        <v>5010107</v>
      </c>
      <c r="B408" s="256" t="s">
        <v>308</v>
      </c>
      <c r="E408" s="246"/>
    </row>
    <row r="409" spans="1:5" x14ac:dyDescent="0.25">
      <c r="A409" s="222">
        <v>5010108</v>
      </c>
      <c r="B409" s="256" t="s">
        <v>309</v>
      </c>
      <c r="E409" s="246"/>
    </row>
    <row r="410" spans="1:5" x14ac:dyDescent="0.25">
      <c r="A410" s="222">
        <v>5010109</v>
      </c>
      <c r="B410" s="256" t="s">
        <v>310</v>
      </c>
      <c r="E410" s="246"/>
    </row>
    <row r="411" spans="1:5" x14ac:dyDescent="0.25">
      <c r="A411" s="222">
        <v>5010110</v>
      </c>
      <c r="B411" s="256" t="s">
        <v>311</v>
      </c>
      <c r="E411" s="246"/>
    </row>
    <row r="412" spans="1:5" x14ac:dyDescent="0.25">
      <c r="A412" s="222">
        <v>5010111</v>
      </c>
      <c r="B412" s="256" t="s">
        <v>312</v>
      </c>
      <c r="E412" s="246"/>
    </row>
    <row r="413" spans="1:5" x14ac:dyDescent="0.25">
      <c r="A413" s="222">
        <v>5010112</v>
      </c>
      <c r="B413" s="256" t="s">
        <v>313</v>
      </c>
      <c r="E413" s="246"/>
    </row>
    <row r="414" spans="1:5" x14ac:dyDescent="0.25">
      <c r="A414" s="215">
        <v>50102</v>
      </c>
      <c r="B414" s="258" t="s">
        <v>314</v>
      </c>
      <c r="C414" s="221"/>
      <c r="D414" s="251"/>
      <c r="E414" s="246"/>
    </row>
    <row r="415" spans="1:5" x14ac:dyDescent="0.25">
      <c r="A415" s="222">
        <v>5010201</v>
      </c>
      <c r="B415" s="256" t="s">
        <v>315</v>
      </c>
      <c r="E415" s="246"/>
    </row>
    <row r="416" spans="1:5" x14ac:dyDescent="0.25">
      <c r="A416" s="222">
        <v>5010202</v>
      </c>
      <c r="B416" s="256" t="s">
        <v>316</v>
      </c>
      <c r="E416" s="246"/>
    </row>
    <row r="417" spans="1:5" x14ac:dyDescent="0.25">
      <c r="A417" s="215">
        <v>50103</v>
      </c>
      <c r="B417" s="258" t="s">
        <v>317</v>
      </c>
      <c r="C417" s="221"/>
      <c r="D417" s="251"/>
      <c r="E417" s="246"/>
    </row>
    <row r="418" spans="1:5" x14ac:dyDescent="0.25">
      <c r="A418" s="222">
        <v>5010301</v>
      </c>
      <c r="B418" s="256" t="s">
        <v>315</v>
      </c>
      <c r="E418" s="246"/>
    </row>
    <row r="419" spans="1:5" x14ac:dyDescent="0.25">
      <c r="A419" s="222">
        <v>5010302</v>
      </c>
      <c r="B419" s="256" t="s">
        <v>318</v>
      </c>
      <c r="E419" s="246"/>
    </row>
    <row r="420" spans="1:5" x14ac:dyDescent="0.25">
      <c r="A420" s="215">
        <v>50104</v>
      </c>
      <c r="B420" s="258" t="s">
        <v>319</v>
      </c>
      <c r="C420" s="221"/>
      <c r="D420" s="251"/>
      <c r="E420" s="246"/>
    </row>
    <row r="421" spans="1:5" x14ac:dyDescent="0.25">
      <c r="A421" s="222">
        <v>5010401</v>
      </c>
      <c r="B421" s="256" t="s">
        <v>320</v>
      </c>
      <c r="E421" s="246"/>
    </row>
    <row r="422" spans="1:5" x14ac:dyDescent="0.25">
      <c r="A422" s="222">
        <v>5010402</v>
      </c>
      <c r="B422" s="256" t="s">
        <v>321</v>
      </c>
      <c r="E422" s="246"/>
    </row>
    <row r="423" spans="1:5" x14ac:dyDescent="0.25">
      <c r="A423" s="222">
        <v>5010403</v>
      </c>
      <c r="B423" s="256" t="s">
        <v>322</v>
      </c>
      <c r="E423" s="246"/>
    </row>
    <row r="424" spans="1:5" ht="24" x14ac:dyDescent="0.25">
      <c r="A424" s="222">
        <v>5010404</v>
      </c>
      <c r="B424" s="256" t="s">
        <v>323</v>
      </c>
      <c r="E424" s="246"/>
    </row>
    <row r="425" spans="1:5" ht="24" x14ac:dyDescent="0.25">
      <c r="A425" s="222">
        <v>5010405</v>
      </c>
      <c r="B425" s="256" t="s">
        <v>324</v>
      </c>
      <c r="E425" s="246"/>
    </row>
    <row r="426" spans="1:5" x14ac:dyDescent="0.25">
      <c r="A426" s="222">
        <v>5010406</v>
      </c>
      <c r="B426" s="256" t="s">
        <v>325</v>
      </c>
      <c r="E426" s="246"/>
    </row>
    <row r="427" spans="1:5" x14ac:dyDescent="0.25">
      <c r="A427" s="222">
        <v>5010407</v>
      </c>
      <c r="B427" s="256" t="s">
        <v>326</v>
      </c>
      <c r="E427" s="246"/>
    </row>
    <row r="428" spans="1:5" x14ac:dyDescent="0.25">
      <c r="A428" s="222">
        <v>5010408</v>
      </c>
      <c r="B428" s="256" t="s">
        <v>327</v>
      </c>
      <c r="E428" s="246"/>
    </row>
    <row r="429" spans="1:5" x14ac:dyDescent="0.25">
      <c r="A429" s="215">
        <v>50105</v>
      </c>
      <c r="B429" s="258" t="s">
        <v>328</v>
      </c>
      <c r="C429" s="221"/>
      <c r="D429" s="251"/>
      <c r="E429" s="246"/>
    </row>
    <row r="430" spans="1:5" ht="24" x14ac:dyDescent="0.25">
      <c r="A430" s="222">
        <v>5010501</v>
      </c>
      <c r="B430" s="256" t="s">
        <v>329</v>
      </c>
      <c r="E430" s="246"/>
    </row>
    <row r="431" spans="1:5" x14ac:dyDescent="0.25">
      <c r="B431" s="256" t="s">
        <v>330</v>
      </c>
      <c r="E431" s="246"/>
    </row>
    <row r="432" spans="1:5" x14ac:dyDescent="0.25">
      <c r="E432" s="246"/>
    </row>
    <row r="433" spans="1:5" x14ac:dyDescent="0.25">
      <c r="A433" s="217">
        <v>502</v>
      </c>
      <c r="B433" s="257" t="s">
        <v>331</v>
      </c>
      <c r="C433" s="220"/>
      <c r="D433" s="250"/>
      <c r="E433" s="246"/>
    </row>
    <row r="434" spans="1:5" x14ac:dyDescent="0.25">
      <c r="A434" s="215">
        <v>50201</v>
      </c>
      <c r="B434" s="258" t="s">
        <v>332</v>
      </c>
      <c r="C434" s="221"/>
      <c r="D434" s="251">
        <v>33586695.939999998</v>
      </c>
      <c r="E434" s="251">
        <v>41661117.439999998</v>
      </c>
    </row>
    <row r="435" spans="1:5" x14ac:dyDescent="0.25">
      <c r="A435" s="222">
        <v>5020101</v>
      </c>
      <c r="B435" s="256" t="s">
        <v>333</v>
      </c>
      <c r="E435" s="37">
        <v>13768701.15</v>
      </c>
    </row>
    <row r="436" spans="1:5" ht="24" x14ac:dyDescent="0.25">
      <c r="A436" s="222">
        <v>5020102</v>
      </c>
      <c r="B436" s="256" t="s">
        <v>334</v>
      </c>
      <c r="E436" s="37">
        <v>2495124.38</v>
      </c>
    </row>
    <row r="437" spans="1:5" x14ac:dyDescent="0.25">
      <c r="A437" s="222">
        <v>5020103</v>
      </c>
      <c r="B437" s="256" t="s">
        <v>335</v>
      </c>
      <c r="E437" s="37">
        <v>3079615.34</v>
      </c>
    </row>
    <row r="438" spans="1:5" x14ac:dyDescent="0.25">
      <c r="A438" s="222">
        <v>5020104</v>
      </c>
      <c r="B438" s="256" t="s">
        <v>318</v>
      </c>
    </row>
    <row r="439" spans="1:5" ht="24" x14ac:dyDescent="0.25">
      <c r="A439" s="222">
        <v>5020105</v>
      </c>
      <c r="B439" s="256" t="s">
        <v>336</v>
      </c>
      <c r="E439" s="37">
        <v>27515.18</v>
      </c>
    </row>
    <row r="440" spans="1:5" ht="24" x14ac:dyDescent="0.25">
      <c r="A440" s="222">
        <v>5020106</v>
      </c>
      <c r="B440" s="256" t="s">
        <v>337</v>
      </c>
    </row>
    <row r="441" spans="1:5" ht="24" x14ac:dyDescent="0.25">
      <c r="A441" s="222">
        <v>5020107</v>
      </c>
      <c r="B441" s="256" t="s">
        <v>338</v>
      </c>
    </row>
    <row r="442" spans="1:5" x14ac:dyDescent="0.25">
      <c r="A442" s="222">
        <v>5020108</v>
      </c>
      <c r="B442" s="256" t="s">
        <v>325</v>
      </c>
      <c r="E442" s="37">
        <v>302268.59000000003</v>
      </c>
    </row>
    <row r="443" spans="1:5" x14ac:dyDescent="0.25">
      <c r="A443" s="222">
        <v>5020109</v>
      </c>
      <c r="B443" s="256" t="s">
        <v>339</v>
      </c>
      <c r="E443" s="37">
        <v>3689574.58</v>
      </c>
    </row>
    <row r="444" spans="1:5" x14ac:dyDescent="0.25">
      <c r="A444" s="222">
        <v>5020110</v>
      </c>
      <c r="B444" s="256" t="s">
        <v>340</v>
      </c>
      <c r="E444" s="246"/>
    </row>
    <row r="445" spans="1:5" x14ac:dyDescent="0.25">
      <c r="A445" s="222">
        <v>5020111</v>
      </c>
      <c r="B445" s="256" t="s">
        <v>341</v>
      </c>
      <c r="E445" s="37">
        <v>7282848.5099999998</v>
      </c>
    </row>
    <row r="446" spans="1:5" x14ac:dyDescent="0.25">
      <c r="A446" s="222">
        <v>5020112</v>
      </c>
      <c r="B446" s="256" t="s">
        <v>342</v>
      </c>
      <c r="E446" s="37">
        <v>2334.42</v>
      </c>
    </row>
    <row r="447" spans="1:5" x14ac:dyDescent="0.25">
      <c r="A447" s="222">
        <v>5020113</v>
      </c>
      <c r="B447" s="256" t="s">
        <v>343</v>
      </c>
    </row>
    <row r="448" spans="1:5" x14ac:dyDescent="0.25">
      <c r="A448" s="222">
        <v>5020114</v>
      </c>
      <c r="B448" s="256" t="s">
        <v>344</v>
      </c>
      <c r="E448" s="37">
        <v>201260.74</v>
      </c>
    </row>
    <row r="449" spans="1:5" x14ac:dyDescent="0.25">
      <c r="A449" s="222">
        <v>5020115</v>
      </c>
      <c r="B449" s="256" t="s">
        <v>345</v>
      </c>
      <c r="E449" s="37">
        <v>143199.23000000001</v>
      </c>
    </row>
    <row r="450" spans="1:5" ht="24" x14ac:dyDescent="0.25">
      <c r="A450" s="222">
        <v>5020116</v>
      </c>
      <c r="B450" s="256" t="s">
        <v>346</v>
      </c>
      <c r="E450" s="37">
        <v>68684.84</v>
      </c>
    </row>
    <row r="451" spans="1:5" x14ac:dyDescent="0.25">
      <c r="A451" s="222">
        <v>5020117</v>
      </c>
      <c r="B451" s="256" t="s">
        <v>347</v>
      </c>
      <c r="E451" s="37">
        <v>327337.7</v>
      </c>
    </row>
    <row r="452" spans="1:5" x14ac:dyDescent="0.25">
      <c r="A452" s="222">
        <v>5020118</v>
      </c>
      <c r="B452" s="256" t="s">
        <v>348</v>
      </c>
      <c r="E452" s="37">
        <v>1553367.99</v>
      </c>
    </row>
    <row r="453" spans="1:5" ht="24" x14ac:dyDescent="0.25">
      <c r="A453" s="222">
        <v>5020119</v>
      </c>
      <c r="B453" s="256" t="s">
        <v>349</v>
      </c>
      <c r="E453" s="37"/>
    </row>
    <row r="454" spans="1:5" x14ac:dyDescent="0.25">
      <c r="A454" s="222">
        <v>5020121</v>
      </c>
      <c r="B454" s="256" t="s">
        <v>350</v>
      </c>
    </row>
    <row r="455" spans="1:5" x14ac:dyDescent="0.25">
      <c r="A455" s="222">
        <v>502012101</v>
      </c>
      <c r="B455" s="256" t="s">
        <v>351</v>
      </c>
      <c r="E455" s="37">
        <v>4688330.99</v>
      </c>
    </row>
    <row r="456" spans="1:5" x14ac:dyDescent="0.25">
      <c r="A456" s="222">
        <v>5020122</v>
      </c>
      <c r="B456" s="256" t="s">
        <v>352</v>
      </c>
      <c r="E456" s="37"/>
    </row>
    <row r="457" spans="1:5" x14ac:dyDescent="0.25">
      <c r="A457" s="222">
        <v>502012201</v>
      </c>
      <c r="B457" s="256" t="s">
        <v>353</v>
      </c>
      <c r="E457" s="37">
        <v>679848.35</v>
      </c>
    </row>
    <row r="458" spans="1:5" x14ac:dyDescent="0.25">
      <c r="A458" s="222">
        <v>502012202</v>
      </c>
      <c r="B458" s="256" t="s">
        <v>354</v>
      </c>
    </row>
    <row r="459" spans="1:5" x14ac:dyDescent="0.25">
      <c r="A459" s="222">
        <v>5020123</v>
      </c>
      <c r="B459" s="256" t="s">
        <v>355</v>
      </c>
      <c r="E459" s="37"/>
    </row>
    <row r="460" spans="1:5" x14ac:dyDescent="0.25">
      <c r="A460" s="222">
        <v>502012301</v>
      </c>
      <c r="B460" s="256" t="s">
        <v>351</v>
      </c>
      <c r="E460" s="246"/>
    </row>
    <row r="461" spans="1:5" x14ac:dyDescent="0.25">
      <c r="A461" s="222">
        <v>502012302</v>
      </c>
      <c r="B461" s="256" t="s">
        <v>74</v>
      </c>
      <c r="E461" s="246"/>
    </row>
    <row r="462" spans="1:5" x14ac:dyDescent="0.25">
      <c r="A462" s="222">
        <v>502012303</v>
      </c>
      <c r="B462" s="256" t="s">
        <v>356</v>
      </c>
      <c r="E462" s="246"/>
    </row>
    <row r="463" spans="1:5" x14ac:dyDescent="0.25">
      <c r="A463" s="222">
        <v>502012304</v>
      </c>
      <c r="B463" s="256" t="s">
        <v>353</v>
      </c>
      <c r="E463" s="246"/>
    </row>
    <row r="464" spans="1:5" x14ac:dyDescent="0.25">
      <c r="A464" s="222">
        <v>502012305</v>
      </c>
      <c r="B464" s="256" t="s">
        <v>357</v>
      </c>
      <c r="E464" s="246"/>
    </row>
    <row r="465" spans="1:5" x14ac:dyDescent="0.25">
      <c r="A465" s="222">
        <v>502012306</v>
      </c>
      <c r="B465" s="256" t="s">
        <v>354</v>
      </c>
      <c r="E465" s="246"/>
    </row>
    <row r="466" spans="1:5" ht="24" x14ac:dyDescent="0.25">
      <c r="A466" s="222">
        <v>5020124</v>
      </c>
      <c r="B466" s="256" t="s">
        <v>358</v>
      </c>
      <c r="E466" s="246"/>
    </row>
    <row r="467" spans="1:5" x14ac:dyDescent="0.25">
      <c r="A467" s="222">
        <v>502012401</v>
      </c>
      <c r="B467" s="256" t="s">
        <v>359</v>
      </c>
      <c r="E467" s="246"/>
    </row>
    <row r="468" spans="1:5" x14ac:dyDescent="0.25">
      <c r="A468" s="222">
        <v>502012402</v>
      </c>
      <c r="B468" s="256" t="s">
        <v>360</v>
      </c>
      <c r="E468" s="246"/>
    </row>
    <row r="469" spans="1:5" x14ac:dyDescent="0.25">
      <c r="A469" s="222">
        <v>502012403</v>
      </c>
      <c r="B469" s="256" t="s">
        <v>361</v>
      </c>
      <c r="E469" s="246"/>
    </row>
    <row r="470" spans="1:5" x14ac:dyDescent="0.25">
      <c r="A470" s="222">
        <v>5020125</v>
      </c>
      <c r="B470" s="256" t="s">
        <v>362</v>
      </c>
      <c r="E470" s="246"/>
    </row>
    <row r="471" spans="1:5" x14ac:dyDescent="0.25">
      <c r="A471" s="222">
        <v>5020126</v>
      </c>
      <c r="B471" s="256" t="s">
        <v>363</v>
      </c>
      <c r="E471" s="246"/>
    </row>
    <row r="472" spans="1:5" ht="24" x14ac:dyDescent="0.25">
      <c r="A472" s="222">
        <v>5020127</v>
      </c>
      <c r="B472" s="256" t="s">
        <v>364</v>
      </c>
      <c r="E472" s="246"/>
    </row>
    <row r="473" spans="1:5" x14ac:dyDescent="0.25">
      <c r="A473" s="222">
        <v>5020128</v>
      </c>
      <c r="B473" s="256" t="s">
        <v>365</v>
      </c>
      <c r="E473" s="37">
        <v>184798.18</v>
      </c>
    </row>
    <row r="474" spans="1:5" x14ac:dyDescent="0.25">
      <c r="A474" s="222">
        <v>5020129</v>
      </c>
      <c r="B474" s="256" t="s">
        <v>366</v>
      </c>
      <c r="E474" s="246">
        <v>3166307.27</v>
      </c>
    </row>
    <row r="475" spans="1:5" x14ac:dyDescent="0.25">
      <c r="A475" s="215">
        <v>50202</v>
      </c>
      <c r="B475" s="258" t="s">
        <v>367</v>
      </c>
      <c r="C475" s="221"/>
      <c r="D475" s="266">
        <v>25956044.800000001</v>
      </c>
      <c r="E475" s="246"/>
    </row>
    <row r="476" spans="1:5" x14ac:dyDescent="0.25">
      <c r="A476" s="222">
        <v>5020201</v>
      </c>
      <c r="B476" s="256" t="s">
        <v>333</v>
      </c>
      <c r="E476" s="37">
        <v>6945569.2699999996</v>
      </c>
    </row>
    <row r="477" spans="1:5" ht="24" x14ac:dyDescent="0.25">
      <c r="A477" s="222">
        <v>5020202</v>
      </c>
      <c r="B477" s="256" t="s">
        <v>334</v>
      </c>
      <c r="E477" s="37">
        <v>1325025.3999999999</v>
      </c>
    </row>
    <row r="478" spans="1:5" x14ac:dyDescent="0.25">
      <c r="A478" s="222">
        <v>5020203</v>
      </c>
      <c r="B478" s="256" t="s">
        <v>335</v>
      </c>
      <c r="E478" s="37">
        <v>2553456.84</v>
      </c>
    </row>
    <row r="479" spans="1:5" x14ac:dyDescent="0.25">
      <c r="A479" s="222">
        <v>5020204</v>
      </c>
      <c r="B479" s="256" t="s">
        <v>318</v>
      </c>
    </row>
    <row r="480" spans="1:5" ht="24" x14ac:dyDescent="0.25">
      <c r="A480" s="222">
        <v>5020205</v>
      </c>
      <c r="B480" s="256" t="s">
        <v>336</v>
      </c>
      <c r="E480" s="37">
        <v>3459076.41</v>
      </c>
    </row>
    <row r="481" spans="1:6" ht="24" x14ac:dyDescent="0.25">
      <c r="A481" s="222">
        <v>5020206</v>
      </c>
      <c r="B481" s="256" t="s">
        <v>337</v>
      </c>
    </row>
    <row r="482" spans="1:6" ht="24" x14ac:dyDescent="0.25">
      <c r="A482" s="222">
        <v>5020207</v>
      </c>
      <c r="B482" s="256" t="s">
        <v>338</v>
      </c>
    </row>
    <row r="483" spans="1:6" x14ac:dyDescent="0.25">
      <c r="A483" s="222">
        <v>5020208</v>
      </c>
      <c r="B483" s="256" t="s">
        <v>325</v>
      </c>
      <c r="E483" s="37">
        <v>899644.51</v>
      </c>
    </row>
    <row r="484" spans="1:6" x14ac:dyDescent="0.25">
      <c r="A484" s="222">
        <v>5020209</v>
      </c>
      <c r="B484" s="256" t="s">
        <v>339</v>
      </c>
      <c r="E484" s="37">
        <v>1588299.53</v>
      </c>
    </row>
    <row r="485" spans="1:6" x14ac:dyDescent="0.25">
      <c r="A485" s="222">
        <v>5020210</v>
      </c>
      <c r="B485" s="256" t="s">
        <v>340</v>
      </c>
    </row>
    <row r="486" spans="1:6" x14ac:dyDescent="0.25">
      <c r="A486" s="222">
        <v>5020211</v>
      </c>
      <c r="B486" s="256" t="s">
        <v>341</v>
      </c>
    </row>
    <row r="487" spans="1:6" x14ac:dyDescent="0.25">
      <c r="A487" s="222">
        <v>5020212</v>
      </c>
      <c r="B487" s="256" t="s">
        <v>342</v>
      </c>
      <c r="E487" s="37">
        <v>10702.15</v>
      </c>
    </row>
    <row r="488" spans="1:6" x14ac:dyDescent="0.25">
      <c r="A488" s="222">
        <v>5020213</v>
      </c>
      <c r="B488" s="256" t="s">
        <v>343</v>
      </c>
      <c r="E488" s="267"/>
    </row>
    <row r="489" spans="1:6" x14ac:dyDescent="0.25">
      <c r="A489" s="222">
        <v>5020214</v>
      </c>
      <c r="B489" s="256" t="s">
        <v>344</v>
      </c>
      <c r="E489" s="37">
        <v>93936.66</v>
      </c>
    </row>
    <row r="490" spans="1:6" x14ac:dyDescent="0.25">
      <c r="A490" s="222">
        <v>5020215</v>
      </c>
      <c r="B490" s="256" t="s">
        <v>345</v>
      </c>
      <c r="E490" s="37">
        <v>116898.99</v>
      </c>
    </row>
    <row r="491" spans="1:6" ht="24" x14ac:dyDescent="0.25">
      <c r="A491" s="222">
        <v>5020216</v>
      </c>
      <c r="B491" s="256" t="s">
        <v>346</v>
      </c>
      <c r="E491" s="37">
        <v>375682.75</v>
      </c>
      <c r="F491" s="37"/>
    </row>
    <row r="492" spans="1:6" x14ac:dyDescent="0.25">
      <c r="A492" s="222">
        <v>5020217</v>
      </c>
      <c r="B492" s="256" t="s">
        <v>347</v>
      </c>
      <c r="E492" s="37">
        <v>118320.04</v>
      </c>
      <c r="F492" s="37"/>
    </row>
    <row r="493" spans="1:6" x14ac:dyDescent="0.25">
      <c r="A493" s="222">
        <v>5020218</v>
      </c>
      <c r="B493" s="256" t="s">
        <v>348</v>
      </c>
      <c r="E493" s="37">
        <v>582366.41</v>
      </c>
      <c r="F493" s="37"/>
    </row>
    <row r="494" spans="1:6" ht="24" x14ac:dyDescent="0.25">
      <c r="A494" s="222">
        <v>5020219</v>
      </c>
      <c r="B494" s="256" t="s">
        <v>349</v>
      </c>
    </row>
    <row r="495" spans="1:6" x14ac:dyDescent="0.25">
      <c r="A495" s="222">
        <v>5020220</v>
      </c>
      <c r="B495" s="256" t="s">
        <v>368</v>
      </c>
      <c r="E495" s="37">
        <v>995163.19</v>
      </c>
    </row>
    <row r="496" spans="1:6" x14ac:dyDescent="0.25">
      <c r="A496" s="222">
        <v>5020221</v>
      </c>
      <c r="B496" s="256" t="s">
        <v>369</v>
      </c>
    </row>
    <row r="497" spans="1:5" x14ac:dyDescent="0.25">
      <c r="A497" s="222">
        <v>502022101</v>
      </c>
      <c r="B497" s="256" t="s">
        <v>351</v>
      </c>
      <c r="E497" s="37">
        <v>804240.19</v>
      </c>
    </row>
    <row r="498" spans="1:5" x14ac:dyDescent="0.25">
      <c r="A498" s="222">
        <v>502022102</v>
      </c>
      <c r="B498" s="256" t="s">
        <v>119</v>
      </c>
      <c r="E498" s="37">
        <v>625345.43999999994</v>
      </c>
    </row>
    <row r="499" spans="1:5" x14ac:dyDescent="0.25">
      <c r="A499" s="222">
        <v>5020222</v>
      </c>
      <c r="B499" s="256" t="s">
        <v>352</v>
      </c>
      <c r="E499" s="37"/>
    </row>
    <row r="500" spans="1:5" x14ac:dyDescent="0.25">
      <c r="A500" s="222">
        <v>502022201</v>
      </c>
      <c r="B500" s="256" t="s">
        <v>353</v>
      </c>
      <c r="E500" s="37">
        <v>134384.6</v>
      </c>
    </row>
    <row r="501" spans="1:5" x14ac:dyDescent="0.25">
      <c r="A501" s="222">
        <v>502022202</v>
      </c>
      <c r="B501" s="256" t="s">
        <v>354</v>
      </c>
      <c r="E501" s="37"/>
    </row>
    <row r="502" spans="1:5" x14ac:dyDescent="0.25">
      <c r="A502" s="222">
        <v>5020223</v>
      </c>
      <c r="B502" s="256" t="s">
        <v>370</v>
      </c>
    </row>
    <row r="503" spans="1:5" x14ac:dyDescent="0.25">
      <c r="A503" s="222">
        <v>502022301</v>
      </c>
      <c r="B503" s="256" t="s">
        <v>351</v>
      </c>
    </row>
    <row r="504" spans="1:5" x14ac:dyDescent="0.25">
      <c r="A504" s="222">
        <v>502022302</v>
      </c>
      <c r="B504" s="256" t="s">
        <v>74</v>
      </c>
      <c r="E504" s="37"/>
    </row>
    <row r="505" spans="1:5" x14ac:dyDescent="0.25">
      <c r="A505" s="222">
        <v>502022303</v>
      </c>
      <c r="B505" s="256" t="s">
        <v>356</v>
      </c>
      <c r="E505" s="246"/>
    </row>
    <row r="506" spans="1:5" x14ac:dyDescent="0.25">
      <c r="A506" s="222">
        <v>502022304</v>
      </c>
      <c r="B506" s="256" t="s">
        <v>353</v>
      </c>
      <c r="E506" s="246"/>
    </row>
    <row r="507" spans="1:5" x14ac:dyDescent="0.25">
      <c r="A507" s="222">
        <v>502022305</v>
      </c>
      <c r="B507" s="256" t="s">
        <v>357</v>
      </c>
      <c r="E507" s="37">
        <v>7867834.6299999999</v>
      </c>
    </row>
    <row r="508" spans="1:5" x14ac:dyDescent="0.25">
      <c r="A508" s="222">
        <v>502022306</v>
      </c>
      <c r="B508" s="256" t="s">
        <v>354</v>
      </c>
      <c r="E508" s="246"/>
    </row>
    <row r="509" spans="1:5" ht="24" x14ac:dyDescent="0.25">
      <c r="A509" s="222">
        <v>5020224</v>
      </c>
      <c r="B509" s="256" t="s">
        <v>371</v>
      </c>
      <c r="E509" s="246"/>
    </row>
    <row r="510" spans="1:5" x14ac:dyDescent="0.25">
      <c r="A510" s="222">
        <v>502022401</v>
      </c>
      <c r="B510" s="256" t="s">
        <v>359</v>
      </c>
      <c r="E510" s="246"/>
    </row>
    <row r="511" spans="1:5" x14ac:dyDescent="0.25">
      <c r="A511" s="222">
        <v>502022402</v>
      </c>
      <c r="B511" s="256" t="s">
        <v>360</v>
      </c>
      <c r="E511" s="246"/>
    </row>
    <row r="512" spans="1:5" x14ac:dyDescent="0.25">
      <c r="A512" s="222">
        <v>502022403</v>
      </c>
      <c r="B512" s="256" t="s">
        <v>361</v>
      </c>
      <c r="E512" s="246"/>
    </row>
    <row r="513" spans="1:5" x14ac:dyDescent="0.25">
      <c r="A513" s="222">
        <v>5020225</v>
      </c>
      <c r="B513" s="256" t="s">
        <v>362</v>
      </c>
      <c r="E513" s="246"/>
    </row>
    <row r="514" spans="1:5" x14ac:dyDescent="0.25">
      <c r="A514" s="222">
        <v>5020226</v>
      </c>
      <c r="B514" s="256" t="s">
        <v>363</v>
      </c>
      <c r="E514" s="246"/>
    </row>
    <row r="515" spans="1:5" ht="24" x14ac:dyDescent="0.25">
      <c r="A515" s="222">
        <v>5020227</v>
      </c>
      <c r="B515" s="256" t="s">
        <v>364</v>
      </c>
      <c r="E515" s="246"/>
    </row>
    <row r="516" spans="1:5" x14ac:dyDescent="0.25">
      <c r="A516" s="222">
        <v>5020228</v>
      </c>
      <c r="B516" s="256" t="s">
        <v>365</v>
      </c>
      <c r="E516" s="37">
        <v>60516.27</v>
      </c>
    </row>
    <row r="517" spans="1:5" x14ac:dyDescent="0.25">
      <c r="A517" s="222">
        <v>5020229</v>
      </c>
      <c r="B517" s="256" t="s">
        <v>366</v>
      </c>
      <c r="E517" s="37">
        <v>3020546.69</v>
      </c>
    </row>
    <row r="518" spans="1:5" x14ac:dyDescent="0.25">
      <c r="A518" s="215">
        <v>50203</v>
      </c>
      <c r="B518" s="258" t="s">
        <v>372</v>
      </c>
      <c r="C518" s="221"/>
      <c r="D518" s="266">
        <v>2757849.83</v>
      </c>
      <c r="E518" s="246">
        <v>2841485.07</v>
      </c>
    </row>
    <row r="519" spans="1:5" x14ac:dyDescent="0.25">
      <c r="A519" s="222">
        <v>5020301</v>
      </c>
      <c r="B519" s="256" t="s">
        <v>259</v>
      </c>
      <c r="D519" s="248">
        <v>1482638.45</v>
      </c>
      <c r="E519" s="246">
        <v>1705423.54</v>
      </c>
    </row>
    <row r="520" spans="1:5" x14ac:dyDescent="0.25">
      <c r="A520" s="222">
        <v>5020302</v>
      </c>
      <c r="B520" s="256" t="s">
        <v>340</v>
      </c>
      <c r="D520" s="248">
        <v>757314.58</v>
      </c>
      <c r="E520" s="246"/>
    </row>
    <row r="521" spans="1:5" ht="24" x14ac:dyDescent="0.25">
      <c r="A521" s="222">
        <v>502030201</v>
      </c>
      <c r="B521" s="256" t="s">
        <v>373</v>
      </c>
      <c r="E521" s="246"/>
    </row>
    <row r="522" spans="1:5" x14ac:dyDescent="0.25">
      <c r="A522" s="222">
        <v>50203020101</v>
      </c>
      <c r="B522" s="256" t="s">
        <v>267</v>
      </c>
      <c r="E522" s="246"/>
    </row>
    <row r="523" spans="1:5" x14ac:dyDescent="0.25">
      <c r="A523" s="222">
        <v>50203020102</v>
      </c>
      <c r="B523" s="256" t="s">
        <v>268</v>
      </c>
      <c r="E523" s="246"/>
    </row>
    <row r="524" spans="1:5" x14ac:dyDescent="0.25">
      <c r="A524" s="222">
        <v>50203020103</v>
      </c>
      <c r="B524" s="256" t="s">
        <v>194</v>
      </c>
      <c r="E524" s="246"/>
    </row>
    <row r="525" spans="1:5" x14ac:dyDescent="0.25">
      <c r="A525" s="222">
        <v>50203020104</v>
      </c>
      <c r="B525" s="256" t="s">
        <v>269</v>
      </c>
      <c r="E525" s="246">
        <v>875489.07</v>
      </c>
    </row>
    <row r="526" spans="1:5" x14ac:dyDescent="0.25">
      <c r="A526" s="222">
        <v>50203020105</v>
      </c>
      <c r="B526" s="256" t="s">
        <v>270</v>
      </c>
      <c r="E526" s="246"/>
    </row>
    <row r="527" spans="1:5" x14ac:dyDescent="0.25">
      <c r="A527" s="222">
        <v>50203020106</v>
      </c>
      <c r="B527" s="256" t="s">
        <v>271</v>
      </c>
      <c r="E527" s="246"/>
    </row>
    <row r="528" spans="1:5" ht="24" x14ac:dyDescent="0.25">
      <c r="A528" s="222">
        <v>5020303</v>
      </c>
      <c r="B528" s="256" t="s">
        <v>272</v>
      </c>
      <c r="E528" s="246"/>
    </row>
    <row r="529" spans="1:5" x14ac:dyDescent="0.25">
      <c r="A529" s="222">
        <v>502030301</v>
      </c>
      <c r="B529" s="256" t="s">
        <v>273</v>
      </c>
      <c r="E529" s="246"/>
    </row>
    <row r="530" spans="1:5" x14ac:dyDescent="0.25">
      <c r="A530" s="222">
        <v>502030302</v>
      </c>
      <c r="B530" s="256" t="s">
        <v>274</v>
      </c>
      <c r="E530" s="246"/>
    </row>
    <row r="531" spans="1:5" x14ac:dyDescent="0.25">
      <c r="A531" s="222">
        <v>502030303</v>
      </c>
      <c r="B531" s="256" t="s">
        <v>275</v>
      </c>
      <c r="E531" s="246"/>
    </row>
    <row r="532" spans="1:5" x14ac:dyDescent="0.25">
      <c r="A532" s="222">
        <v>502030304</v>
      </c>
      <c r="B532" s="256" t="s">
        <v>276</v>
      </c>
      <c r="E532" s="246"/>
    </row>
    <row r="533" spans="1:5" x14ac:dyDescent="0.25">
      <c r="A533" s="222">
        <v>502030305</v>
      </c>
      <c r="B533" s="256" t="s">
        <v>277</v>
      </c>
      <c r="E533" s="246"/>
    </row>
    <row r="534" spans="1:5" x14ac:dyDescent="0.25">
      <c r="A534" s="222">
        <v>502030306</v>
      </c>
      <c r="B534" s="256" t="s">
        <v>278</v>
      </c>
      <c r="E534" s="246"/>
    </row>
    <row r="535" spans="1:5" x14ac:dyDescent="0.25">
      <c r="A535" s="222">
        <v>502030307</v>
      </c>
      <c r="B535" s="256" t="s">
        <v>279</v>
      </c>
      <c r="E535" s="246"/>
    </row>
    <row r="536" spans="1:5" x14ac:dyDescent="0.25">
      <c r="A536" s="222">
        <v>502030308</v>
      </c>
      <c r="B536" s="256" t="s">
        <v>280</v>
      </c>
      <c r="E536" s="246"/>
    </row>
    <row r="537" spans="1:5" x14ac:dyDescent="0.25">
      <c r="A537" s="222">
        <v>5020304</v>
      </c>
      <c r="B537" s="256" t="s">
        <v>281</v>
      </c>
      <c r="E537" s="246"/>
    </row>
    <row r="538" spans="1:5" x14ac:dyDescent="0.25">
      <c r="A538" s="222">
        <v>502030401</v>
      </c>
      <c r="B538" s="256" t="s">
        <v>282</v>
      </c>
      <c r="E538" s="246"/>
    </row>
    <row r="539" spans="1:5" x14ac:dyDescent="0.25">
      <c r="A539" s="222">
        <v>502030402</v>
      </c>
      <c r="B539" s="256" t="s">
        <v>283</v>
      </c>
      <c r="E539" s="246"/>
    </row>
    <row r="540" spans="1:5" x14ac:dyDescent="0.25">
      <c r="A540" s="222">
        <v>502030403</v>
      </c>
      <c r="B540" s="256" t="s">
        <v>284</v>
      </c>
      <c r="E540" s="246"/>
    </row>
    <row r="541" spans="1:5" x14ac:dyDescent="0.25">
      <c r="A541" s="222">
        <v>502030404</v>
      </c>
      <c r="B541" s="256" t="s">
        <v>14</v>
      </c>
      <c r="E541" s="246"/>
    </row>
    <row r="542" spans="1:5" ht="24" x14ac:dyDescent="0.25">
      <c r="A542" s="222">
        <v>5020305</v>
      </c>
      <c r="B542" s="256" t="s">
        <v>374</v>
      </c>
      <c r="E542" s="246"/>
    </row>
    <row r="543" spans="1:5" x14ac:dyDescent="0.25">
      <c r="A543" s="222">
        <v>502030501</v>
      </c>
      <c r="B543" s="256" t="s">
        <v>60</v>
      </c>
      <c r="E543" s="246"/>
    </row>
    <row r="544" spans="1:5" ht="24" x14ac:dyDescent="0.25">
      <c r="A544" s="222">
        <v>502030502</v>
      </c>
      <c r="B544" s="256" t="s">
        <v>375</v>
      </c>
      <c r="E544" s="246"/>
    </row>
    <row r="545" spans="1:5" ht="24" x14ac:dyDescent="0.25">
      <c r="A545" s="222">
        <v>502030503</v>
      </c>
      <c r="B545" s="256" t="s">
        <v>376</v>
      </c>
      <c r="E545" s="246"/>
    </row>
    <row r="546" spans="1:5" x14ac:dyDescent="0.25">
      <c r="A546" s="222">
        <v>502030504</v>
      </c>
      <c r="B546" s="256" t="s">
        <v>14</v>
      </c>
      <c r="E546" s="246"/>
    </row>
    <row r="547" spans="1:5" x14ac:dyDescent="0.25">
      <c r="A547" s="222">
        <v>5020306</v>
      </c>
      <c r="B547" s="256" t="s">
        <v>377</v>
      </c>
      <c r="E547" s="246"/>
    </row>
    <row r="548" spans="1:5" x14ac:dyDescent="0.25">
      <c r="A548" s="222">
        <v>5020307</v>
      </c>
      <c r="B548" s="256" t="s">
        <v>378</v>
      </c>
      <c r="E548" s="246"/>
    </row>
    <row r="549" spans="1:5" ht="24" x14ac:dyDescent="0.25">
      <c r="A549" s="222">
        <v>5020308</v>
      </c>
      <c r="B549" s="256" t="s">
        <v>288</v>
      </c>
      <c r="E549" s="246"/>
    </row>
    <row r="550" spans="1:5" x14ac:dyDescent="0.25">
      <c r="A550" s="222">
        <v>5020309</v>
      </c>
      <c r="B550" s="256" t="s">
        <v>379</v>
      </c>
      <c r="E550" s="246"/>
    </row>
    <row r="551" spans="1:5" x14ac:dyDescent="0.25">
      <c r="A551" s="222">
        <v>5020310</v>
      </c>
      <c r="B551" s="256" t="s">
        <v>380</v>
      </c>
      <c r="E551" s="246"/>
    </row>
    <row r="552" spans="1:5" x14ac:dyDescent="0.25">
      <c r="A552" s="222">
        <v>5020311</v>
      </c>
      <c r="B552" s="256" t="s">
        <v>381</v>
      </c>
      <c r="E552" s="246"/>
    </row>
    <row r="553" spans="1:5" x14ac:dyDescent="0.25">
      <c r="A553" s="222">
        <v>5020312</v>
      </c>
      <c r="B553" s="256" t="s">
        <v>382</v>
      </c>
      <c r="D553" s="248">
        <v>517896.35</v>
      </c>
      <c r="E553" s="246">
        <v>260572.46</v>
      </c>
    </row>
    <row r="554" spans="1:5" x14ac:dyDescent="0.25">
      <c r="A554" s="215">
        <v>50204</v>
      </c>
      <c r="B554" s="258" t="s">
        <v>366</v>
      </c>
      <c r="C554" s="221"/>
      <c r="D554" s="251">
        <f>D556</f>
        <v>1264560.94</v>
      </c>
      <c r="E554" s="245">
        <v>89391.360000000001</v>
      </c>
    </row>
    <row r="555" spans="1:5" ht="24" x14ac:dyDescent="0.25">
      <c r="A555" s="222">
        <v>5020401</v>
      </c>
      <c r="B555" s="256" t="s">
        <v>383</v>
      </c>
      <c r="E555" s="246"/>
    </row>
    <row r="556" spans="1:5" x14ac:dyDescent="0.25">
      <c r="A556" s="222">
        <v>5020402</v>
      </c>
      <c r="B556" s="256" t="s">
        <v>14</v>
      </c>
      <c r="D556" s="248">
        <v>1264560.94</v>
      </c>
      <c r="E556" s="246">
        <v>89391.360000000001</v>
      </c>
    </row>
    <row r="557" spans="1:5" ht="36" x14ac:dyDescent="0.25">
      <c r="A557" s="215">
        <v>600</v>
      </c>
      <c r="B557" s="258" t="s">
        <v>385</v>
      </c>
      <c r="C557" s="221"/>
      <c r="D557" s="251"/>
      <c r="E557" s="246"/>
    </row>
    <row r="558" spans="1:5" x14ac:dyDescent="0.25">
      <c r="A558" s="215">
        <v>601</v>
      </c>
      <c r="B558" s="258" t="s">
        <v>386</v>
      </c>
      <c r="C558" s="221"/>
      <c r="D558" s="251"/>
      <c r="E558" s="246"/>
    </row>
    <row r="559" spans="1:5" x14ac:dyDescent="0.25">
      <c r="A559" s="215">
        <v>602</v>
      </c>
      <c r="B559" s="258" t="s">
        <v>387</v>
      </c>
      <c r="C559" s="221"/>
      <c r="D559" s="251"/>
      <c r="E559" s="246"/>
    </row>
    <row r="560" spans="1:5" x14ac:dyDescent="0.25">
      <c r="A560" s="215">
        <v>603</v>
      </c>
      <c r="B560" s="258" t="s">
        <v>388</v>
      </c>
      <c r="C560" s="221"/>
      <c r="D560" s="251">
        <v>10013394.17</v>
      </c>
      <c r="E560" s="251">
        <v>12834194.960000001</v>
      </c>
    </row>
    <row r="561" spans="1:5" ht="24" x14ac:dyDescent="0.25">
      <c r="A561" s="215">
        <v>604</v>
      </c>
      <c r="B561" s="258" t="s">
        <v>389</v>
      </c>
      <c r="C561" s="221"/>
      <c r="D561" s="251"/>
      <c r="E561" s="246"/>
    </row>
    <row r="562" spans="1:5" x14ac:dyDescent="0.25">
      <c r="A562" s="215">
        <v>605</v>
      </c>
      <c r="B562" s="258" t="s">
        <v>390</v>
      </c>
      <c r="C562" s="221"/>
      <c r="D562" s="251"/>
      <c r="E562" s="246"/>
    </row>
    <row r="563" spans="1:5" x14ac:dyDescent="0.25">
      <c r="A563" s="215">
        <v>606</v>
      </c>
      <c r="B563" s="258" t="s">
        <v>391</v>
      </c>
      <c r="C563" s="221"/>
      <c r="D563" s="251">
        <v>35013.47</v>
      </c>
      <c r="E563" s="246"/>
    </row>
    <row r="564" spans="1:5" ht="24" x14ac:dyDescent="0.25">
      <c r="A564" s="215">
        <v>607</v>
      </c>
      <c r="B564" s="258" t="s">
        <v>392</v>
      </c>
      <c r="C564" s="221"/>
      <c r="D564" s="251"/>
      <c r="E564" s="246"/>
    </row>
    <row r="565" spans="1:5" x14ac:dyDescent="0.25">
      <c r="A565" s="215">
        <v>700</v>
      </c>
      <c r="B565" s="258" t="s">
        <v>393</v>
      </c>
      <c r="C565" s="221"/>
      <c r="D565" s="251"/>
      <c r="E565" s="246"/>
    </row>
    <row r="566" spans="1:5" x14ac:dyDescent="0.25">
      <c r="A566" s="215">
        <v>701</v>
      </c>
      <c r="B566" s="258" t="s">
        <v>394</v>
      </c>
      <c r="C566" s="221"/>
      <c r="D566" s="251"/>
      <c r="E566" s="246"/>
    </row>
    <row r="567" spans="1:5" ht="36" x14ac:dyDescent="0.25">
      <c r="A567" s="215">
        <v>702</v>
      </c>
      <c r="B567" s="258" t="s">
        <v>395</v>
      </c>
      <c r="C567" s="221"/>
      <c r="D567" s="251"/>
      <c r="E567" s="246"/>
    </row>
    <row r="568" spans="1:5" x14ac:dyDescent="0.25">
      <c r="A568" s="215">
        <v>703</v>
      </c>
      <c r="B568" s="258" t="s">
        <v>386</v>
      </c>
      <c r="C568" s="221"/>
      <c r="D568" s="251"/>
      <c r="E568" s="246"/>
    </row>
    <row r="569" spans="1:5" ht="24" x14ac:dyDescent="0.25">
      <c r="A569" s="215">
        <v>704</v>
      </c>
      <c r="B569" s="258" t="s">
        <v>396</v>
      </c>
      <c r="C569" s="221"/>
      <c r="D569" s="251"/>
      <c r="E569" s="246"/>
    </row>
    <row r="570" spans="1:5" x14ac:dyDescent="0.25">
      <c r="A570" s="215">
        <v>705</v>
      </c>
      <c r="B570" s="258" t="s">
        <v>388</v>
      </c>
      <c r="C570" s="221"/>
      <c r="D570" s="251"/>
      <c r="E570" s="246"/>
    </row>
    <row r="571" spans="1:5" ht="24" x14ac:dyDescent="0.25">
      <c r="A571" s="215">
        <v>706</v>
      </c>
      <c r="B571" s="258" t="s">
        <v>397</v>
      </c>
      <c r="C571" s="221"/>
      <c r="D571" s="251"/>
      <c r="E571" s="246"/>
    </row>
    <row r="572" spans="1:5" x14ac:dyDescent="0.25">
      <c r="A572" s="215">
        <v>707</v>
      </c>
      <c r="B572" s="258" t="s">
        <v>398</v>
      </c>
      <c r="C572" s="221"/>
      <c r="D572" s="251"/>
      <c r="E572" s="246"/>
    </row>
    <row r="573" spans="1:5" x14ac:dyDescent="0.25">
      <c r="A573" s="215">
        <v>800</v>
      </c>
      <c r="B573" s="258" t="s">
        <v>399</v>
      </c>
      <c r="C573" s="221"/>
      <c r="D573" s="251"/>
      <c r="E573" s="246"/>
    </row>
    <row r="574" spans="1:5" x14ac:dyDescent="0.25">
      <c r="A574" s="101">
        <v>80001</v>
      </c>
      <c r="B574" s="260" t="s">
        <v>400</v>
      </c>
      <c r="C574" s="225"/>
      <c r="D574" s="253"/>
      <c r="E574" s="246"/>
    </row>
    <row r="575" spans="1:5" x14ac:dyDescent="0.25">
      <c r="A575" s="101">
        <v>80002</v>
      </c>
      <c r="B575" s="260" t="s">
        <v>401</v>
      </c>
      <c r="C575" s="225"/>
      <c r="D575" s="253"/>
      <c r="E575" s="246"/>
    </row>
    <row r="576" spans="1:5" ht="24" x14ac:dyDescent="0.25">
      <c r="A576" s="101">
        <v>80003</v>
      </c>
      <c r="B576" s="260" t="s">
        <v>402</v>
      </c>
      <c r="C576" s="225"/>
      <c r="D576" s="253"/>
      <c r="E576" s="246"/>
    </row>
    <row r="577" spans="1:5" ht="24" x14ac:dyDescent="0.25">
      <c r="A577" s="101">
        <v>80004</v>
      </c>
      <c r="B577" s="260" t="s">
        <v>403</v>
      </c>
      <c r="C577" s="225"/>
      <c r="D577" s="253"/>
      <c r="E577" s="246"/>
    </row>
    <row r="578" spans="1:5" ht="24" x14ac:dyDescent="0.25">
      <c r="A578" s="101">
        <v>80005</v>
      </c>
      <c r="B578" s="260" t="s">
        <v>404</v>
      </c>
      <c r="C578" s="225"/>
      <c r="D578" s="253"/>
      <c r="E578" s="246"/>
    </row>
    <row r="579" spans="1:5" ht="24" x14ac:dyDescent="0.25">
      <c r="A579" s="101">
        <v>80006</v>
      </c>
      <c r="B579" s="260" t="s">
        <v>405</v>
      </c>
      <c r="C579" s="225"/>
      <c r="D579" s="253"/>
      <c r="E579" s="246"/>
    </row>
    <row r="580" spans="1:5" ht="24" x14ac:dyDescent="0.25">
      <c r="A580" s="101">
        <v>80007</v>
      </c>
      <c r="B580" s="260" t="s">
        <v>406</v>
      </c>
      <c r="C580" s="225"/>
      <c r="D580" s="253"/>
      <c r="E580" s="246"/>
    </row>
    <row r="581" spans="1:5" ht="24" x14ac:dyDescent="0.25">
      <c r="A581" s="101">
        <v>80008</v>
      </c>
      <c r="B581" s="260" t="s">
        <v>407</v>
      </c>
      <c r="C581" s="225"/>
      <c r="D581" s="253"/>
      <c r="E581" s="246"/>
    </row>
    <row r="582" spans="1:5" x14ac:dyDescent="0.25">
      <c r="A582" s="101">
        <v>80009</v>
      </c>
      <c r="B582" s="260" t="s">
        <v>408</v>
      </c>
      <c r="C582" s="225"/>
      <c r="D582" s="253"/>
      <c r="E582" s="246"/>
    </row>
    <row r="583" spans="1:5" x14ac:dyDescent="0.25">
      <c r="A583" s="215">
        <v>801</v>
      </c>
      <c r="B583" s="258" t="s">
        <v>409</v>
      </c>
      <c r="C583" s="221"/>
      <c r="D583" s="251"/>
      <c r="E583" s="246"/>
    </row>
    <row r="584" spans="1:5" x14ac:dyDescent="0.25">
      <c r="A584" s="222">
        <v>80101</v>
      </c>
      <c r="B584" s="256" t="s">
        <v>410</v>
      </c>
      <c r="E584" s="246"/>
    </row>
    <row r="585" spans="1:5" x14ac:dyDescent="0.25">
      <c r="A585" s="222">
        <v>80102</v>
      </c>
      <c r="B585" s="256" t="s">
        <v>411</v>
      </c>
      <c r="E585" s="246"/>
    </row>
    <row r="586" spans="1:5" x14ac:dyDescent="0.25">
      <c r="E586" s="246"/>
    </row>
    <row r="587" spans="1:5" ht="36" x14ac:dyDescent="0.25">
      <c r="A587" s="217">
        <v>95</v>
      </c>
      <c r="B587" s="257" t="s">
        <v>414</v>
      </c>
      <c r="C587" s="220"/>
      <c r="D587" s="250"/>
      <c r="E587" s="246"/>
    </row>
    <row r="588" spans="1:5" ht="24" x14ac:dyDescent="0.25">
      <c r="A588" s="215">
        <v>9501</v>
      </c>
      <c r="B588" s="258" t="s">
        <v>415</v>
      </c>
      <c r="C588" s="221"/>
      <c r="D588" s="251"/>
      <c r="E588" s="246"/>
    </row>
    <row r="589" spans="1:5" x14ac:dyDescent="0.25">
      <c r="A589" s="222">
        <v>950101</v>
      </c>
      <c r="B589" s="256" t="s">
        <v>416</v>
      </c>
      <c r="E589" s="246"/>
    </row>
    <row r="590" spans="1:5" ht="24" x14ac:dyDescent="0.25">
      <c r="A590" s="222">
        <v>95010101</v>
      </c>
      <c r="B590" s="256" t="s">
        <v>417</v>
      </c>
      <c r="E590" s="246"/>
    </row>
    <row r="591" spans="1:5" ht="36" x14ac:dyDescent="0.25">
      <c r="A591" s="222">
        <v>95010102</v>
      </c>
      <c r="B591" s="256" t="s">
        <v>418</v>
      </c>
      <c r="E591" s="246"/>
    </row>
    <row r="592" spans="1:5" ht="36" x14ac:dyDescent="0.25">
      <c r="A592" s="222">
        <v>95010103</v>
      </c>
      <c r="B592" s="256" t="s">
        <v>419</v>
      </c>
      <c r="E592" s="246"/>
    </row>
    <row r="593" spans="1:5" ht="36" x14ac:dyDescent="0.25">
      <c r="A593" s="222">
        <v>95010104</v>
      </c>
      <c r="B593" s="256" t="s">
        <v>420</v>
      </c>
      <c r="E593" s="246"/>
    </row>
    <row r="594" spans="1:5" x14ac:dyDescent="0.25">
      <c r="A594" s="222">
        <v>95010105</v>
      </c>
      <c r="B594" s="256" t="s">
        <v>421</v>
      </c>
      <c r="E594" s="246"/>
    </row>
    <row r="595" spans="1:5" x14ac:dyDescent="0.25">
      <c r="A595" s="222">
        <v>950102</v>
      </c>
      <c r="B595" s="256" t="s">
        <v>422</v>
      </c>
      <c r="E595" s="246"/>
    </row>
    <row r="596" spans="1:5" ht="24" x14ac:dyDescent="0.25">
      <c r="A596" s="222">
        <v>95010201</v>
      </c>
      <c r="B596" s="256" t="s">
        <v>423</v>
      </c>
      <c r="E596" s="246"/>
    </row>
    <row r="597" spans="1:5" ht="24" x14ac:dyDescent="0.25">
      <c r="A597" s="222">
        <v>95010202</v>
      </c>
      <c r="B597" s="256" t="s">
        <v>424</v>
      </c>
      <c r="E597" s="246"/>
    </row>
    <row r="598" spans="1:5" x14ac:dyDescent="0.25">
      <c r="A598" s="222">
        <v>95010203</v>
      </c>
      <c r="B598" s="256" t="s">
        <v>425</v>
      </c>
      <c r="E598" s="246"/>
    </row>
    <row r="599" spans="1:5" ht="36" x14ac:dyDescent="0.25">
      <c r="A599" s="222">
        <v>95010204</v>
      </c>
      <c r="B599" s="256" t="s">
        <v>426</v>
      </c>
      <c r="E599" s="246"/>
    </row>
    <row r="600" spans="1:5" x14ac:dyDescent="0.25">
      <c r="A600" s="222">
        <v>95010205</v>
      </c>
      <c r="B600" s="256" t="s">
        <v>427</v>
      </c>
      <c r="E600" s="246"/>
    </row>
    <row r="601" spans="1:5" x14ac:dyDescent="0.25">
      <c r="A601" s="222">
        <v>950103</v>
      </c>
      <c r="B601" s="256" t="s">
        <v>428</v>
      </c>
      <c r="E601" s="246"/>
    </row>
    <row r="602" spans="1:5" x14ac:dyDescent="0.25">
      <c r="A602" s="222">
        <v>950104</v>
      </c>
      <c r="B602" s="256" t="s">
        <v>429</v>
      </c>
      <c r="E602" s="246"/>
    </row>
    <row r="603" spans="1:5" x14ac:dyDescent="0.25">
      <c r="A603" s="222">
        <v>950105</v>
      </c>
      <c r="B603" s="256" t="s">
        <v>430</v>
      </c>
      <c r="E603" s="246"/>
    </row>
    <row r="604" spans="1:5" x14ac:dyDescent="0.25">
      <c r="A604" s="222">
        <v>950106</v>
      </c>
      <c r="B604" s="256" t="s">
        <v>431</v>
      </c>
      <c r="E604" s="246"/>
    </row>
    <row r="605" spans="1:5" x14ac:dyDescent="0.25">
      <c r="A605" s="222">
        <v>950107</v>
      </c>
      <c r="B605" s="256" t="s">
        <v>432</v>
      </c>
      <c r="E605" s="246"/>
    </row>
    <row r="606" spans="1:5" x14ac:dyDescent="0.25">
      <c r="A606" s="222">
        <v>950108</v>
      </c>
      <c r="B606" s="256" t="s">
        <v>433</v>
      </c>
      <c r="E606" s="246"/>
    </row>
    <row r="607" spans="1:5" ht="24" x14ac:dyDescent="0.25">
      <c r="A607" s="215">
        <v>9502</v>
      </c>
      <c r="B607" s="258" t="s">
        <v>434</v>
      </c>
      <c r="C607" s="221"/>
      <c r="D607" s="251"/>
      <c r="E607" s="246"/>
    </row>
    <row r="608" spans="1:5" ht="24" x14ac:dyDescent="0.25">
      <c r="A608" s="222">
        <v>950201</v>
      </c>
      <c r="B608" s="256" t="s">
        <v>435</v>
      </c>
      <c r="E608" s="246"/>
    </row>
    <row r="609" spans="1:5" ht="36" x14ac:dyDescent="0.25">
      <c r="A609" s="222">
        <v>950202</v>
      </c>
      <c r="B609" s="256" t="s">
        <v>436</v>
      </c>
      <c r="E609" s="246"/>
    </row>
    <row r="610" spans="1:5" ht="24" x14ac:dyDescent="0.25">
      <c r="A610" s="222">
        <v>950203</v>
      </c>
      <c r="B610" s="256" t="s">
        <v>437</v>
      </c>
      <c r="E610" s="246"/>
    </row>
    <row r="611" spans="1:5" ht="24" x14ac:dyDescent="0.25">
      <c r="A611" s="222">
        <v>950204</v>
      </c>
      <c r="B611" s="256" t="s">
        <v>438</v>
      </c>
      <c r="E611" s="246"/>
    </row>
    <row r="612" spans="1:5" ht="24" x14ac:dyDescent="0.25">
      <c r="A612" s="222">
        <v>950205</v>
      </c>
      <c r="B612" s="256" t="s">
        <v>439</v>
      </c>
      <c r="E612" s="246"/>
    </row>
    <row r="613" spans="1:5" ht="24" x14ac:dyDescent="0.25">
      <c r="A613" s="222">
        <v>950206</v>
      </c>
      <c r="B613" s="256" t="s">
        <v>440</v>
      </c>
      <c r="E613" s="246"/>
    </row>
    <row r="614" spans="1:5" ht="24" x14ac:dyDescent="0.25">
      <c r="A614" s="222">
        <v>950207</v>
      </c>
      <c r="B614" s="256" t="s">
        <v>441</v>
      </c>
      <c r="E614" s="246"/>
    </row>
    <row r="615" spans="1:5" ht="24" x14ac:dyDescent="0.25">
      <c r="A615" s="222">
        <v>950208</v>
      </c>
      <c r="B615" s="256" t="s">
        <v>442</v>
      </c>
      <c r="E615" s="246"/>
    </row>
    <row r="616" spans="1:5" x14ac:dyDescent="0.25">
      <c r="A616" s="222">
        <v>950209</v>
      </c>
      <c r="B616" s="256" t="s">
        <v>443</v>
      </c>
      <c r="E616" s="246"/>
    </row>
    <row r="617" spans="1:5" ht="24" x14ac:dyDescent="0.25">
      <c r="A617" s="222">
        <v>950210</v>
      </c>
      <c r="B617" s="256" t="s">
        <v>444</v>
      </c>
      <c r="E617" s="246"/>
    </row>
    <row r="618" spans="1:5" x14ac:dyDescent="0.25">
      <c r="A618" s="222">
        <v>950211</v>
      </c>
      <c r="B618" s="256" t="s">
        <v>445</v>
      </c>
      <c r="E618" s="246"/>
    </row>
    <row r="619" spans="1:5" ht="24" x14ac:dyDescent="0.25">
      <c r="A619" s="222">
        <v>950212</v>
      </c>
      <c r="B619" s="256" t="s">
        <v>446</v>
      </c>
      <c r="E619" s="246"/>
    </row>
    <row r="620" spans="1:5" x14ac:dyDescent="0.25">
      <c r="A620" s="222">
        <v>950213</v>
      </c>
      <c r="B620" s="256" t="s">
        <v>447</v>
      </c>
      <c r="E620" s="246"/>
    </row>
    <row r="621" spans="1:5" ht="24" x14ac:dyDescent="0.25">
      <c r="A621" s="222">
        <v>950214</v>
      </c>
      <c r="B621" s="256" t="s">
        <v>448</v>
      </c>
      <c r="E621" s="246"/>
    </row>
    <row r="622" spans="1:5" x14ac:dyDescent="0.25">
      <c r="A622" s="222">
        <v>950215</v>
      </c>
      <c r="B622" s="256" t="s">
        <v>449</v>
      </c>
      <c r="E622" s="246"/>
    </row>
    <row r="623" spans="1:5" ht="24" x14ac:dyDescent="0.25">
      <c r="A623" s="222">
        <v>950216</v>
      </c>
      <c r="B623" s="256" t="s">
        <v>450</v>
      </c>
      <c r="E623" s="246"/>
    </row>
    <row r="624" spans="1:5" ht="24" x14ac:dyDescent="0.25">
      <c r="A624" s="222">
        <v>950217</v>
      </c>
      <c r="B624" s="256" t="s">
        <v>451</v>
      </c>
      <c r="E624" s="246"/>
    </row>
    <row r="625" spans="1:5" ht="24" x14ac:dyDescent="0.25">
      <c r="A625" s="222">
        <v>950218</v>
      </c>
      <c r="B625" s="256" t="s">
        <v>452</v>
      </c>
      <c r="E625" s="246"/>
    </row>
    <row r="626" spans="1:5" x14ac:dyDescent="0.25">
      <c r="A626" s="222">
        <v>950219</v>
      </c>
      <c r="B626" s="256" t="s">
        <v>429</v>
      </c>
      <c r="E626" s="246"/>
    </row>
    <row r="627" spans="1:5" x14ac:dyDescent="0.25">
      <c r="A627" s="222">
        <v>950220</v>
      </c>
      <c r="B627" s="256" t="s">
        <v>431</v>
      </c>
      <c r="E627" s="246"/>
    </row>
    <row r="628" spans="1:5" x14ac:dyDescent="0.25">
      <c r="A628" s="222">
        <v>950221</v>
      </c>
      <c r="B628" s="256" t="s">
        <v>433</v>
      </c>
      <c r="E628" s="246"/>
    </row>
    <row r="629" spans="1:5" ht="24" x14ac:dyDescent="0.25">
      <c r="A629" s="215">
        <v>9503</v>
      </c>
      <c r="B629" s="258" t="s">
        <v>453</v>
      </c>
      <c r="C629" s="221"/>
      <c r="D629" s="251"/>
      <c r="E629" s="246"/>
    </row>
    <row r="630" spans="1:5" x14ac:dyDescent="0.25">
      <c r="A630" s="222">
        <v>950301</v>
      </c>
      <c r="B630" s="256" t="s">
        <v>454</v>
      </c>
      <c r="E630" s="246"/>
    </row>
    <row r="631" spans="1:5" x14ac:dyDescent="0.25">
      <c r="A631" s="222">
        <v>950302</v>
      </c>
      <c r="B631" s="256" t="s">
        <v>455</v>
      </c>
      <c r="E631" s="246"/>
    </row>
    <row r="632" spans="1:5" ht="24" x14ac:dyDescent="0.25">
      <c r="A632" s="222">
        <v>950303</v>
      </c>
      <c r="B632" s="256" t="s">
        <v>456</v>
      </c>
      <c r="E632" s="246"/>
    </row>
    <row r="633" spans="1:5" x14ac:dyDescent="0.25">
      <c r="A633" s="222">
        <v>950304</v>
      </c>
      <c r="B633" s="256" t="s">
        <v>457</v>
      </c>
      <c r="E633" s="246"/>
    </row>
    <row r="634" spans="1:5" x14ac:dyDescent="0.25">
      <c r="A634" s="222">
        <v>950305</v>
      </c>
      <c r="B634" s="256" t="s">
        <v>458</v>
      </c>
      <c r="E634" s="246"/>
    </row>
    <row r="635" spans="1:5" ht="24" x14ac:dyDescent="0.25">
      <c r="A635" s="222">
        <v>950306</v>
      </c>
      <c r="B635" s="256" t="s">
        <v>459</v>
      </c>
      <c r="E635" s="246"/>
    </row>
    <row r="636" spans="1:5" ht="24" x14ac:dyDescent="0.25">
      <c r="A636" s="222">
        <v>950307</v>
      </c>
      <c r="B636" s="256" t="s">
        <v>448</v>
      </c>
      <c r="E636" s="246"/>
    </row>
    <row r="637" spans="1:5" x14ac:dyDescent="0.25">
      <c r="A637" s="222">
        <v>950308</v>
      </c>
      <c r="B637" s="256" t="s">
        <v>428</v>
      </c>
      <c r="E637" s="246"/>
    </row>
    <row r="638" spans="1:5" x14ac:dyDescent="0.25">
      <c r="A638" s="222">
        <v>950309</v>
      </c>
      <c r="B638" s="256" t="s">
        <v>431</v>
      </c>
      <c r="E638" s="246"/>
    </row>
    <row r="639" spans="1:5" x14ac:dyDescent="0.25">
      <c r="A639" s="222">
        <v>950310</v>
      </c>
      <c r="B639" s="256" t="s">
        <v>433</v>
      </c>
      <c r="E639" s="246"/>
    </row>
    <row r="640" spans="1:5" ht="24" x14ac:dyDescent="0.25">
      <c r="A640" s="215">
        <v>9504</v>
      </c>
      <c r="B640" s="258" t="s">
        <v>460</v>
      </c>
      <c r="C640" s="221"/>
      <c r="D640" s="251"/>
      <c r="E640" s="246"/>
    </row>
    <row r="641" spans="1:5" ht="24" x14ac:dyDescent="0.25">
      <c r="A641" s="222">
        <v>950401</v>
      </c>
      <c r="B641" s="256" t="s">
        <v>461</v>
      </c>
      <c r="E641" s="246"/>
    </row>
    <row r="642" spans="1:5" ht="24" x14ac:dyDescent="0.25">
      <c r="A642" s="215">
        <v>9505</v>
      </c>
      <c r="B642" s="258" t="s">
        <v>462</v>
      </c>
      <c r="C642" s="221"/>
      <c r="D642" s="251"/>
      <c r="E642" s="246"/>
    </row>
    <row r="643" spans="1:5" ht="24" x14ac:dyDescent="0.25">
      <c r="A643" s="215">
        <v>9506</v>
      </c>
      <c r="B643" s="258" t="s">
        <v>463</v>
      </c>
      <c r="C643" s="221"/>
      <c r="D643" s="251"/>
      <c r="E643" s="246"/>
    </row>
    <row r="644" spans="1:5" ht="24" x14ac:dyDescent="0.25">
      <c r="A644" s="215">
        <v>9507</v>
      </c>
      <c r="B644" s="258" t="s">
        <v>464</v>
      </c>
      <c r="C644" s="221"/>
      <c r="D644" s="251"/>
      <c r="E644" s="246"/>
    </row>
    <row r="645" spans="1:5" ht="24" x14ac:dyDescent="0.25">
      <c r="A645" s="217">
        <v>96</v>
      </c>
      <c r="B645" s="257" t="s">
        <v>465</v>
      </c>
      <c r="C645" s="220"/>
      <c r="D645" s="250"/>
      <c r="E645" s="246"/>
    </row>
    <row r="646" spans="1:5" x14ac:dyDescent="0.25">
      <c r="A646" s="217">
        <v>97</v>
      </c>
      <c r="B646" s="257" t="s">
        <v>466</v>
      </c>
      <c r="C646" s="220"/>
      <c r="D646" s="250"/>
      <c r="E646" s="246"/>
    </row>
    <row r="647" spans="1:5" ht="24" x14ac:dyDescent="0.25">
      <c r="A647" s="215">
        <v>9701</v>
      </c>
      <c r="B647" s="258" t="s">
        <v>467</v>
      </c>
      <c r="C647" s="221"/>
      <c r="D647" s="251"/>
      <c r="E647" s="246"/>
    </row>
    <row r="648" spans="1:5" ht="36" x14ac:dyDescent="0.25">
      <c r="A648" s="215">
        <v>9702</v>
      </c>
      <c r="B648" s="258" t="s">
        <v>468</v>
      </c>
      <c r="C648" s="221"/>
      <c r="D648" s="251"/>
      <c r="E648" s="246"/>
    </row>
    <row r="649" spans="1:5" ht="24" x14ac:dyDescent="0.25">
      <c r="A649" s="215">
        <v>9703</v>
      </c>
      <c r="B649" s="258" t="s">
        <v>469</v>
      </c>
      <c r="C649" s="221"/>
      <c r="D649" s="251"/>
      <c r="E649" s="246"/>
    </row>
    <row r="650" spans="1:5" x14ac:dyDescent="0.25">
      <c r="A650" s="215">
        <v>9704</v>
      </c>
      <c r="B650" s="258" t="s">
        <v>470</v>
      </c>
      <c r="C650" s="221"/>
      <c r="D650" s="251"/>
      <c r="E650" s="246"/>
    </row>
    <row r="651" spans="1:5" x14ac:dyDescent="0.25">
      <c r="A651" s="215">
        <v>9705</v>
      </c>
      <c r="B651" s="258" t="s">
        <v>471</v>
      </c>
      <c r="C651" s="221"/>
      <c r="D651" s="251"/>
      <c r="E651" s="246"/>
    </row>
    <row r="652" spans="1:5" x14ac:dyDescent="0.25">
      <c r="A652" s="215">
        <v>9706</v>
      </c>
      <c r="B652" s="258" t="s">
        <v>472</v>
      </c>
      <c r="C652" s="221"/>
      <c r="D652" s="251"/>
      <c r="E652" s="246"/>
    </row>
    <row r="653" spans="1:5" x14ac:dyDescent="0.25">
      <c r="A653" s="215">
        <v>9707</v>
      </c>
      <c r="B653" s="258" t="s">
        <v>473</v>
      </c>
      <c r="C653" s="221"/>
      <c r="D653" s="251"/>
      <c r="E653" s="246"/>
    </row>
    <row r="654" spans="1:5" ht="24" x14ac:dyDescent="0.25">
      <c r="A654" s="215">
        <v>9708</v>
      </c>
      <c r="B654" s="258" t="s">
        <v>474</v>
      </c>
      <c r="C654" s="221"/>
      <c r="D654" s="251"/>
      <c r="E654" s="246"/>
    </row>
    <row r="655" spans="1:5" x14ac:dyDescent="0.25">
      <c r="A655" s="215">
        <v>9709</v>
      </c>
      <c r="B655" s="258" t="s">
        <v>475</v>
      </c>
      <c r="C655" s="221"/>
      <c r="D655" s="251"/>
      <c r="E655" s="246"/>
    </row>
    <row r="656" spans="1:5" ht="24" x14ac:dyDescent="0.25">
      <c r="A656" s="215">
        <v>9710</v>
      </c>
      <c r="B656" s="258" t="s">
        <v>476</v>
      </c>
      <c r="C656" s="221"/>
      <c r="D656" s="251"/>
      <c r="E656" s="246"/>
    </row>
    <row r="657" spans="1:5" ht="24" x14ac:dyDescent="0.25">
      <c r="A657" s="215">
        <v>9711</v>
      </c>
      <c r="B657" s="258" t="s">
        <v>477</v>
      </c>
      <c r="C657" s="221"/>
      <c r="D657" s="251"/>
      <c r="E657" s="246"/>
    </row>
    <row r="658" spans="1:5" x14ac:dyDescent="0.25">
      <c r="A658" s="217">
        <v>98</v>
      </c>
      <c r="B658" s="257" t="s">
        <v>478</v>
      </c>
      <c r="C658" s="220"/>
      <c r="D658" s="250"/>
      <c r="E658" s="246"/>
    </row>
    <row r="659" spans="1:5" ht="24" x14ac:dyDescent="0.25">
      <c r="A659" s="215">
        <v>9801</v>
      </c>
      <c r="B659" s="258" t="s">
        <v>489</v>
      </c>
      <c r="C659" s="221"/>
      <c r="D659" s="251"/>
      <c r="E659" s="246"/>
    </row>
    <row r="660" spans="1:5" ht="24" x14ac:dyDescent="0.25">
      <c r="A660" s="215">
        <v>9802</v>
      </c>
      <c r="B660" s="258" t="s">
        <v>479</v>
      </c>
      <c r="C660" s="221"/>
      <c r="D660" s="251"/>
      <c r="E660" s="246"/>
    </row>
    <row r="661" spans="1:5" ht="24" x14ac:dyDescent="0.25">
      <c r="A661" s="215">
        <v>9803</v>
      </c>
      <c r="B661" s="258" t="s">
        <v>480</v>
      </c>
      <c r="C661" s="221"/>
      <c r="D661" s="251"/>
    </row>
    <row r="662" spans="1:5" x14ac:dyDescent="0.25">
      <c r="A662" s="215">
        <v>9804</v>
      </c>
      <c r="B662" s="258" t="s">
        <v>481</v>
      </c>
      <c r="C662" s="221"/>
      <c r="D662" s="251"/>
    </row>
    <row r="663" spans="1:5" x14ac:dyDescent="0.25">
      <c r="A663" s="215">
        <v>9805</v>
      </c>
      <c r="B663" s="258" t="s">
        <v>482</v>
      </c>
      <c r="C663" s="221"/>
      <c r="D663" s="251"/>
    </row>
    <row r="664" spans="1:5" ht="24" x14ac:dyDescent="0.25">
      <c r="A664" s="215">
        <v>9806</v>
      </c>
      <c r="B664" s="258" t="s">
        <v>483</v>
      </c>
      <c r="C664" s="221"/>
      <c r="D664" s="251"/>
    </row>
    <row r="665" spans="1:5" ht="24" x14ac:dyDescent="0.25">
      <c r="A665" s="215">
        <v>9807</v>
      </c>
      <c r="B665" s="258" t="s">
        <v>484</v>
      </c>
      <c r="C665" s="221"/>
      <c r="D665" s="251"/>
    </row>
    <row r="666" spans="1:5" ht="24" x14ac:dyDescent="0.25">
      <c r="A666" s="215">
        <v>9808</v>
      </c>
      <c r="B666" s="258" t="s">
        <v>485</v>
      </c>
      <c r="C666" s="221"/>
      <c r="D666" s="251"/>
    </row>
    <row r="667" spans="1:5" ht="24" x14ac:dyDescent="0.25">
      <c r="A667" s="215">
        <v>9809</v>
      </c>
      <c r="B667" s="258" t="s">
        <v>486</v>
      </c>
      <c r="C667" s="221"/>
      <c r="D667" s="251"/>
    </row>
    <row r="668" spans="1:5" x14ac:dyDescent="0.25">
      <c r="A668" s="215">
        <v>9810</v>
      </c>
      <c r="B668" s="258" t="s">
        <v>487</v>
      </c>
      <c r="C668" s="221"/>
      <c r="D668" s="251"/>
    </row>
    <row r="669" spans="1:5" ht="24" x14ac:dyDescent="0.25">
      <c r="A669" s="215">
        <v>9820</v>
      </c>
      <c r="B669" s="254" t="s">
        <v>488</v>
      </c>
      <c r="C669" s="215"/>
      <c r="D669" s="24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0"/>
  <sheetViews>
    <sheetView showGridLines="0" workbookViewId="0">
      <selection activeCell="G18" sqref="G18"/>
    </sheetView>
  </sheetViews>
  <sheetFormatPr baseColWidth="10" defaultRowHeight="15" x14ac:dyDescent="0.25"/>
  <cols>
    <col min="2" max="2" width="12.7109375" style="49" customWidth="1"/>
    <col min="3" max="3" width="45.85546875" style="32" customWidth="1"/>
    <col min="4" max="4" width="13.42578125" style="50" customWidth="1"/>
    <col min="5" max="5" width="13.5703125" style="50" customWidth="1"/>
    <col min="6" max="6" width="2.140625" customWidth="1"/>
    <col min="8" max="8" width="33.42578125" customWidth="1"/>
    <col min="9" max="9" width="12" style="21" customWidth="1"/>
    <col min="10" max="10" width="13.5703125" style="21" customWidth="1"/>
    <col min="11" max="11" width="17.42578125" customWidth="1"/>
  </cols>
  <sheetData>
    <row r="1" spans="2:10" s="16" customFormat="1" ht="18.75" customHeight="1" x14ac:dyDescent="0.2">
      <c r="B1" s="273" t="s">
        <v>242</v>
      </c>
      <c r="C1" s="273"/>
      <c r="D1" s="273"/>
      <c r="E1" s="273"/>
      <c r="F1" s="273"/>
      <c r="G1" s="273"/>
      <c r="H1" s="273"/>
      <c r="I1" s="273"/>
      <c r="J1" s="273"/>
    </row>
    <row r="2" spans="2:10" s="16" customFormat="1" ht="18.75" customHeight="1" x14ac:dyDescent="0.2">
      <c r="B2" s="273" t="s">
        <v>243</v>
      </c>
      <c r="C2" s="273"/>
      <c r="D2" s="273"/>
      <c r="E2" s="273"/>
      <c r="F2" s="273"/>
      <c r="G2" s="273"/>
      <c r="H2" s="273"/>
      <c r="I2" s="273"/>
      <c r="J2" s="273"/>
    </row>
    <row r="3" spans="2:10" s="16" customFormat="1" ht="18.75" customHeight="1" x14ac:dyDescent="0.2">
      <c r="B3" s="273" t="s">
        <v>244</v>
      </c>
      <c r="C3" s="273"/>
      <c r="D3" s="273"/>
      <c r="E3" s="273"/>
      <c r="F3" s="273"/>
      <c r="G3" s="273"/>
      <c r="H3" s="273"/>
      <c r="I3" s="273"/>
      <c r="J3" s="273"/>
    </row>
    <row r="4" spans="2:10" s="16" customFormat="1" ht="18.75" customHeight="1" x14ac:dyDescent="0.2">
      <c r="B4" s="20"/>
      <c r="C4" s="17"/>
      <c r="D4" s="37"/>
      <c r="E4" s="37"/>
    </row>
    <row r="5" spans="2:10" s="6" customFormat="1" x14ac:dyDescent="0.25">
      <c r="B5" s="24" t="s">
        <v>245</v>
      </c>
      <c r="D5" s="274" t="s">
        <v>413</v>
      </c>
      <c r="E5" s="274"/>
      <c r="G5" s="24" t="s">
        <v>245</v>
      </c>
      <c r="I5" s="274" t="s">
        <v>413</v>
      </c>
      <c r="J5" s="274"/>
    </row>
    <row r="6" spans="2:10" s="6" customFormat="1" ht="13.5" customHeight="1" x14ac:dyDescent="0.25">
      <c r="B6" s="231">
        <f>PLANC!A2</f>
        <v>1</v>
      </c>
      <c r="C6" s="31" t="str">
        <f>IF(B6,VLOOKUP(B6,PLAN,2,FALSE),"")</f>
        <v>ACTIVO</v>
      </c>
      <c r="G6" s="77">
        <v>2</v>
      </c>
      <c r="H6" s="33" t="str">
        <f t="shared" ref="H6:H28" si="0">IF(G6,VLOOKUP(G6,PLAN,2,FALSE),"")</f>
        <v>PASIVO</v>
      </c>
      <c r="I6" s="66"/>
      <c r="J6" s="66"/>
    </row>
    <row r="7" spans="2:10" s="6" customFormat="1" ht="13.5" customHeight="1" x14ac:dyDescent="0.25">
      <c r="B7" s="232">
        <f>PLANC!A3</f>
        <v>101</v>
      </c>
      <c r="C7" s="62" t="str">
        <f>IF(B7,VLOOKUP(B7,PLAN,2,FALSE),"")</f>
        <v>ACTIVO CORRIENTE</v>
      </c>
      <c r="D7" s="61"/>
      <c r="E7" s="61"/>
      <c r="G7" s="74">
        <v>201</v>
      </c>
      <c r="H7" s="36" t="str">
        <f t="shared" si="0"/>
        <v>PASIVO CORRIENTE</v>
      </c>
      <c r="I7" s="66"/>
      <c r="J7" s="66"/>
    </row>
    <row r="8" spans="2:10" s="6" customFormat="1" ht="13.5" customHeight="1" x14ac:dyDescent="0.25">
      <c r="B8" s="233">
        <f>PLANC!A4</f>
        <v>10101</v>
      </c>
      <c r="C8" s="63" t="str">
        <f t="shared" ref="C8:C13" si="1">IF(B8,VLOOKUP(B8,PLAN,2,FALSE),"")</f>
        <v>EFECTIVO Y EQUIVALENTES DE EFECTIVO</v>
      </c>
      <c r="D8" s="64"/>
      <c r="E8" s="65">
        <f>(D9+D10)</f>
        <v>3908707.78</v>
      </c>
      <c r="G8" s="72">
        <v>20103</v>
      </c>
      <c r="H8" s="63" t="str">
        <f t="shared" si="0"/>
        <v>CUENTAS Y DOCUMENTOS POR PAGAR</v>
      </c>
      <c r="I8" s="42"/>
      <c r="J8" s="56">
        <f>SUM(I10:I11)</f>
        <v>40785288.160000004</v>
      </c>
    </row>
    <row r="9" spans="2:10" ht="13.5" customHeight="1" x14ac:dyDescent="0.25">
      <c r="B9" s="234">
        <f>PLANC!A5</f>
        <v>1010101</v>
      </c>
      <c r="C9" s="84" t="str">
        <f>IF(B9,VLOOKUP(B9,PLAN,2,FALSE),"")</f>
        <v>CAJA</v>
      </c>
      <c r="D9" s="52">
        <f>IF(B9,VLOOKUP(B9,PLAN,4,FALSE),"")</f>
        <v>126234.75</v>
      </c>
      <c r="E9" s="53"/>
      <c r="G9" s="75">
        <v>2010301</v>
      </c>
      <c r="H9" s="84" t="str">
        <f t="shared" si="0"/>
        <v>LOCALES</v>
      </c>
      <c r="I9" s="52"/>
      <c r="J9" s="68"/>
    </row>
    <row r="10" spans="2:10" ht="13.5" customHeight="1" x14ac:dyDescent="0.25">
      <c r="B10" s="234">
        <f>PLANC!A7</f>
        <v>1010103</v>
      </c>
      <c r="C10" s="84" t="str">
        <f t="shared" si="1"/>
        <v>INSTITUCIONES FINANCIERAS PRIVADAS</v>
      </c>
      <c r="D10" s="52">
        <f>IF(B10,VLOOKUP(B10,PLAN,4,FALSE),"")</f>
        <v>3782473.03</v>
      </c>
      <c r="E10" s="53"/>
      <c r="G10" s="75">
        <v>201030103</v>
      </c>
      <c r="H10" s="84" t="str">
        <f t="shared" si="0"/>
        <v>OTRAS</v>
      </c>
      <c r="I10" s="52">
        <f>IF(G10,VLOOKUP(G10,PLAN,4,FALSE),"")</f>
        <v>35805174.520000003</v>
      </c>
      <c r="J10" s="68"/>
    </row>
    <row r="11" spans="2:10" ht="13.5" customHeight="1" x14ac:dyDescent="0.25">
      <c r="B11" s="235">
        <f>PLANC!A8</f>
        <v>10102</v>
      </c>
      <c r="C11" s="63" t="str">
        <f>IF(B11,VLOOKUP(B11,PLAN,2,FALSE),"")</f>
        <v>ACTIVOS FINANCIEROS</v>
      </c>
      <c r="D11" s="52"/>
      <c r="E11" s="51">
        <f>SUM(D12:D16)</f>
        <v>110218557.52</v>
      </c>
      <c r="F11" s="35"/>
      <c r="G11" s="75">
        <v>2010302</v>
      </c>
      <c r="H11" s="84" t="str">
        <f t="shared" si="0"/>
        <v>DEL EXTERIOR</v>
      </c>
      <c r="I11" s="52">
        <f>IF(G11,VLOOKUP(G11,PLAN,4,FALSE),"")</f>
        <v>4980113.6399999997</v>
      </c>
      <c r="J11" s="68"/>
    </row>
    <row r="12" spans="2:10" ht="13.5" customHeight="1" x14ac:dyDescent="0.25">
      <c r="B12" s="236">
        <f>PLANC!A113</f>
        <v>1010205</v>
      </c>
      <c r="C12" s="84" t="str">
        <f t="shared" si="1"/>
        <v>DOCUMENTOS Y CUENTAS POR COBRAR NO RELACIONADOS</v>
      </c>
      <c r="D12" s="52">
        <f>IF(B12,VLOOKUP(B12,PLAN,4,FALSE),"")</f>
        <v>113159487.95999999</v>
      </c>
      <c r="G12" s="72">
        <v>20104</v>
      </c>
      <c r="H12" s="63" t="str">
        <f t="shared" si="0"/>
        <v>OBLIGACIONES CON INSTITUCIONES FINANCIERAS</v>
      </c>
      <c r="I12" s="52"/>
      <c r="J12" s="43">
        <f>I13</f>
        <v>3007312.5</v>
      </c>
    </row>
    <row r="13" spans="2:10" ht="13.5" customHeight="1" x14ac:dyDescent="0.25">
      <c r="B13" s="234">
        <f>PLANC!A117</f>
        <v>101020502</v>
      </c>
      <c r="C13" s="84" t="str">
        <f t="shared" si="1"/>
        <v>CUENTAS Y DOCUMENTOS A COBRAR  A CLIENTES</v>
      </c>
      <c r="D13" s="52"/>
      <c r="G13" s="75">
        <v>2010401</v>
      </c>
      <c r="H13" s="84" t="str">
        <f t="shared" si="0"/>
        <v>LOCALES</v>
      </c>
      <c r="I13" s="52">
        <f>IF(G13,VLOOKUP(G13,PLAN,4,FALSE),"")</f>
        <v>3007312.5</v>
      </c>
      <c r="J13" s="68"/>
    </row>
    <row r="14" spans="2:10" ht="13.5" customHeight="1" x14ac:dyDescent="0.25">
      <c r="B14" s="234">
        <f>PLANC!A116</f>
        <v>10102050102</v>
      </c>
      <c r="C14" s="84" t="str">
        <f t="shared" ref="C14:C26" si="2">IF(B14,VLOOKUP(B14,PLAN,2,FALSE),"")</f>
        <v>DE ACTIVIDADES ORDINARIAS QUE NO GENEREN INTERESES</v>
      </c>
      <c r="D14" s="52">
        <f>IF(B14,VLOOKUP(B14,PLAN,4,FALSE),"")</f>
        <v>4275495.58</v>
      </c>
      <c r="E14" s="53"/>
      <c r="G14" s="76">
        <v>20105</v>
      </c>
      <c r="H14" s="63" t="str">
        <f t="shared" si="0"/>
        <v>PROVISIONES</v>
      </c>
      <c r="I14" s="52"/>
      <c r="J14" s="43">
        <f>I15</f>
        <v>259145.28</v>
      </c>
    </row>
    <row r="15" spans="2:10" ht="13.5" customHeight="1" x14ac:dyDescent="0.25">
      <c r="B15" s="234">
        <f>PLANC!A137</f>
        <v>10102050220</v>
      </c>
      <c r="C15" s="84" t="str">
        <f t="shared" si="2"/>
        <v>OTRAS CUENTAS POR COBRAR NO RELACIONADAS</v>
      </c>
      <c r="D15" s="52">
        <f>IF(B15,VLOOKUP(B15,PLAN,4,FALSE),"")</f>
        <v>471977.73</v>
      </c>
      <c r="E15" s="53"/>
      <c r="G15" s="75">
        <v>2010501</v>
      </c>
      <c r="H15" s="84" t="str">
        <f t="shared" si="0"/>
        <v>LOCALES</v>
      </c>
      <c r="I15" s="52">
        <f>IF(G15,VLOOKUP(G15,PLAN,4,FALSE),"")</f>
        <v>259145.28</v>
      </c>
      <c r="J15" s="68"/>
    </row>
    <row r="16" spans="2:10" ht="13.5" customHeight="1" x14ac:dyDescent="0.25">
      <c r="B16" s="237">
        <f>PLANC!A143</f>
        <v>1010207</v>
      </c>
      <c r="C16" s="63" t="str">
        <f t="shared" si="2"/>
        <v>PROVISIÓN POR CUENTAS INCOBRABLES Y DETERIORO</v>
      </c>
      <c r="D16" s="52">
        <f>IF(B16,VLOOKUP(B16,PLAN,4,FALSE),"")</f>
        <v>-7688403.75</v>
      </c>
      <c r="G16" s="75"/>
      <c r="H16" s="84"/>
      <c r="I16" s="52" t="str">
        <f>IF(G16,VLOOKUP(G16,PLAN,4,FALSE),"")</f>
        <v/>
      </c>
      <c r="J16" s="68"/>
    </row>
    <row r="17" spans="2:10" ht="13.5" customHeight="1" x14ac:dyDescent="0.25">
      <c r="B17" s="237">
        <f>PLANC!A144</f>
        <v>10103</v>
      </c>
      <c r="C17" s="63" t="str">
        <f t="shared" si="2"/>
        <v>INVENTARIOS</v>
      </c>
      <c r="D17" s="52"/>
      <c r="E17" s="51">
        <f>SUM(D18:D21)</f>
        <v>37058094.259999998</v>
      </c>
      <c r="G17" s="72">
        <v>20106</v>
      </c>
      <c r="H17" s="63" t="str">
        <f t="shared" si="0"/>
        <v>PORCIÓN CORRIENTE DE VALORES EMITIDOS</v>
      </c>
      <c r="I17" s="52"/>
      <c r="J17" s="43">
        <f>SUM(I18:I19)</f>
        <v>12127416.359999999</v>
      </c>
    </row>
    <row r="18" spans="2:10" ht="13.5" customHeight="1" x14ac:dyDescent="0.25">
      <c r="B18" s="234">
        <f>PLANC!A147</f>
        <v>1010303</v>
      </c>
      <c r="C18" s="84" t="str">
        <f t="shared" si="2"/>
        <v>INVENTARIOS DE SUMINISTROS O MATERIALES A SER CONSUMIDOS EN EL PROCESO DE PRODUCCION</v>
      </c>
      <c r="D18" s="52">
        <f>IF(B18,VLOOKUP(B18,PLAN,4,FALSE),"")</f>
        <v>809816.39</v>
      </c>
      <c r="E18" s="53"/>
      <c r="G18" s="75">
        <v>2010602</v>
      </c>
      <c r="H18" s="84" t="str">
        <f t="shared" si="0"/>
        <v>PAPEL COMERCIAL</v>
      </c>
      <c r="I18" s="52">
        <f>IF(G18,VLOOKUP(G18,PLAN,4,FALSE),"")</f>
        <v>4877326.07</v>
      </c>
      <c r="J18" s="68"/>
    </row>
    <row r="19" spans="2:10" ht="13.5" customHeight="1" x14ac:dyDescent="0.25">
      <c r="B19" s="46">
        <v>1010306</v>
      </c>
      <c r="C19" s="84" t="str">
        <f t="shared" si="2"/>
        <v>INVENTARIOS DE PROD. TERM. Y MERCAD. EN ALMACÉN - COMPRADO A  TERCEROS</v>
      </c>
      <c r="D19" s="52">
        <f>IF(B19,VLOOKUP(B19,PLAN,4,FALSE),"")</f>
        <v>32909335.559999999</v>
      </c>
      <c r="E19" s="53"/>
      <c r="G19" s="75">
        <v>2010603</v>
      </c>
      <c r="H19" s="84" t="str">
        <f t="shared" si="0"/>
        <v>VALORES DE TITULARIZACIÓN</v>
      </c>
      <c r="I19" s="52">
        <f>IF(G19,VLOOKUP(G19,PLAN,4,FALSE),"")</f>
        <v>7250090.29</v>
      </c>
      <c r="J19" s="68"/>
    </row>
    <row r="20" spans="2:10" ht="13.5" customHeight="1" x14ac:dyDescent="0.25">
      <c r="B20" s="46">
        <v>1010307</v>
      </c>
      <c r="C20" s="84" t="str">
        <f t="shared" si="2"/>
        <v>MERCADERÍAS EN TRÁNSITO</v>
      </c>
      <c r="D20" s="52">
        <f>IF(B20,VLOOKUP(B20,PLAN,4,FALSE),"")</f>
        <v>3300864.31</v>
      </c>
      <c r="E20" s="53"/>
      <c r="G20" s="72">
        <v>20107</v>
      </c>
      <c r="H20" s="63" t="str">
        <f t="shared" si="0"/>
        <v>OTRAS OBLIGACIONES CORRIENTES</v>
      </c>
      <c r="I20" s="52"/>
      <c r="J20" s="56">
        <f>SUM(I21:I26)</f>
        <v>21447607.219999999</v>
      </c>
    </row>
    <row r="21" spans="2:10" ht="13.5" customHeight="1" x14ac:dyDescent="0.25">
      <c r="B21" s="46">
        <v>1010311</v>
      </c>
      <c r="C21" s="84" t="str">
        <f t="shared" si="2"/>
        <v>INVENTARIOS REPUESTOS, HERRAMIENTAS Y ACCESORIOS</v>
      </c>
      <c r="D21" s="52">
        <f>IF(B21,VLOOKUP(B21,PLAN,4,FALSE),"")</f>
        <v>38078</v>
      </c>
      <c r="E21" s="53"/>
      <c r="G21" s="75">
        <v>2010701</v>
      </c>
      <c r="H21" s="84" t="str">
        <f t="shared" si="0"/>
        <v>CON LA ADMINISTRACIÓN TRIBUTARIA</v>
      </c>
      <c r="I21" s="52">
        <f t="shared" ref="I21:I26" si="3">IF(G21,VLOOKUP(G21,PLAN,4,FALSE),"")</f>
        <v>4759235.3899999997</v>
      </c>
      <c r="J21" s="68"/>
    </row>
    <row r="22" spans="2:10" ht="13.5" customHeight="1" x14ac:dyDescent="0.25">
      <c r="B22" s="45">
        <v>10104</v>
      </c>
      <c r="C22" s="63" t="str">
        <f t="shared" si="2"/>
        <v>SERVICIOS Y OTROS PAGOS ANTICIPADOS</v>
      </c>
      <c r="D22" s="52"/>
      <c r="E22" s="51">
        <f>SUM(D23:D24)</f>
        <v>1212866.7</v>
      </c>
      <c r="G22" s="75">
        <v>2010702</v>
      </c>
      <c r="H22" s="84" t="str">
        <f t="shared" si="0"/>
        <v>IMPUESTO A LA RENTA POR PAGAR DEL EJERCICIO</v>
      </c>
      <c r="I22" s="52">
        <f t="shared" si="3"/>
        <v>8053931.1200000001</v>
      </c>
      <c r="J22" s="68"/>
    </row>
    <row r="23" spans="2:10" ht="13.5" customHeight="1" x14ac:dyDescent="0.25">
      <c r="B23" s="46">
        <v>1010403</v>
      </c>
      <c r="C23" s="84" t="str">
        <f t="shared" si="2"/>
        <v>ANTICIPOS A PROVEEDORES</v>
      </c>
      <c r="D23" s="52">
        <f>IF(B23,VLOOKUP(B23,PLAN,4,FALSE),"")</f>
        <v>1192594.27</v>
      </c>
      <c r="E23" s="53"/>
      <c r="G23" s="75">
        <v>2010703</v>
      </c>
      <c r="H23" s="84" t="str">
        <f t="shared" si="0"/>
        <v>CON EL IESS</v>
      </c>
      <c r="I23" s="52">
        <f t="shared" si="3"/>
        <v>357781.77</v>
      </c>
      <c r="J23" s="68"/>
    </row>
    <row r="24" spans="2:10" ht="13.5" customHeight="1" x14ac:dyDescent="0.25">
      <c r="B24" s="46">
        <v>1010404</v>
      </c>
      <c r="C24" s="84" t="str">
        <f t="shared" si="2"/>
        <v>OTROS ANTICIPOS ENTREGADOS</v>
      </c>
      <c r="D24" s="52">
        <f>IF(B24,VLOOKUP(B24,PLAN,4,FALSE),"")</f>
        <v>20272.43</v>
      </c>
      <c r="E24" s="53"/>
      <c r="G24" s="75">
        <v>2010704</v>
      </c>
      <c r="H24" s="84" t="str">
        <f t="shared" si="0"/>
        <v>POR BENEFICIOS DE LEY A EMPLEADOS</v>
      </c>
      <c r="I24" s="52">
        <f t="shared" si="3"/>
        <v>1210576.47</v>
      </c>
      <c r="J24" s="68"/>
    </row>
    <row r="25" spans="2:10" ht="13.5" customHeight="1" x14ac:dyDescent="0.25">
      <c r="B25" s="47">
        <v>10105</v>
      </c>
      <c r="C25" s="63" t="str">
        <f t="shared" si="2"/>
        <v>ACTIVOS POR IMPUESTOS CORRIENTES</v>
      </c>
      <c r="D25" s="52"/>
      <c r="E25" s="51">
        <f>D26</f>
        <v>49561.63</v>
      </c>
      <c r="G25" s="75">
        <v>2010705</v>
      </c>
      <c r="H25" s="84" t="str">
        <f t="shared" si="0"/>
        <v>PARTICIPACIÓN TRABAJADORES POR PAGAR DEL EJERCICIO</v>
      </c>
      <c r="I25" s="52">
        <f t="shared" si="3"/>
        <v>7032455.8200000003</v>
      </c>
      <c r="J25" s="68"/>
    </row>
    <row r="26" spans="2:10" ht="13.5" customHeight="1" x14ac:dyDescent="0.25">
      <c r="B26" s="46">
        <v>1010501</v>
      </c>
      <c r="C26" s="84" t="str">
        <f t="shared" si="2"/>
        <v>CRÉDITO TRIBUTARIO A FAVOR DE LA EMPRESA (IVA)</v>
      </c>
      <c r="D26" s="52">
        <f>IF(B26,VLOOKUP(B26,PLAN,4,FALSE),"")</f>
        <v>49561.63</v>
      </c>
      <c r="E26" s="53"/>
      <c r="G26" s="75">
        <v>2010707</v>
      </c>
      <c r="H26" s="84" t="str">
        <f t="shared" si="0"/>
        <v>OTROS</v>
      </c>
      <c r="I26" s="52">
        <f t="shared" si="3"/>
        <v>33626.65</v>
      </c>
      <c r="J26" s="68"/>
    </row>
    <row r="27" spans="2:10" ht="13.5" customHeight="1" x14ac:dyDescent="0.25">
      <c r="B27" s="22"/>
      <c r="C27" s="104" t="s">
        <v>100</v>
      </c>
      <c r="D27" s="52" t="str">
        <f>IF(B27,VLOOKUP(B27,PLAN,4,FALSE),"")</f>
        <v/>
      </c>
      <c r="E27" s="59">
        <f>SUM(E8:E25)</f>
        <v>152447787.88999999</v>
      </c>
      <c r="G27" s="72">
        <v>20113</v>
      </c>
      <c r="H27" s="63" t="str">
        <f t="shared" si="0"/>
        <v>OTROS PASIVOS CORRIENTES</v>
      </c>
      <c r="I27" s="52"/>
      <c r="J27" s="43">
        <f>I28</f>
        <v>581856.55000000005</v>
      </c>
    </row>
    <row r="28" spans="2:10" ht="13.5" customHeight="1" x14ac:dyDescent="0.25">
      <c r="B28" s="48">
        <v>102</v>
      </c>
      <c r="C28" s="62" t="str">
        <f t="shared" ref="C28:C54" si="4">IF(B28,VLOOKUP(B28,PLAN,2,FALSE),"")</f>
        <v>ACTIVOS NO CORRIENTES</v>
      </c>
      <c r="D28" s="52">
        <f>IF(B28,VLOOKUP(B28,PLAN,4,FALSE),"")</f>
        <v>0</v>
      </c>
      <c r="E28" s="54"/>
      <c r="G28" s="75">
        <v>2011312</v>
      </c>
      <c r="H28" s="84" t="str">
        <f t="shared" si="0"/>
        <v>OTROS</v>
      </c>
      <c r="I28" s="52">
        <f>IF(G28,VLOOKUP(G28,PLAN,4,FALSE),"")</f>
        <v>581856.55000000005</v>
      </c>
      <c r="J28" s="68"/>
    </row>
    <row r="29" spans="2:10" ht="13.5" customHeight="1" x14ac:dyDescent="0.25">
      <c r="B29" s="47">
        <v>10201</v>
      </c>
      <c r="C29" s="63" t="str">
        <f t="shared" si="4"/>
        <v>PROPIEDAD, PLANTA Y EQUIPO</v>
      </c>
      <c r="D29" s="52"/>
      <c r="E29" s="56">
        <f>SUM(D30:D40)</f>
        <v>52780963.859999985</v>
      </c>
      <c r="G29" s="78"/>
      <c r="H29" s="228" t="s">
        <v>195</v>
      </c>
      <c r="I29" s="52" t="str">
        <f>IF(G29,VLOOKUP(G29,PLAN,4,FALSE),"")</f>
        <v/>
      </c>
      <c r="J29" s="70">
        <f>SUM(J8:J27)</f>
        <v>78208626.070000008</v>
      </c>
    </row>
    <row r="30" spans="2:10" ht="13.5" customHeight="1" x14ac:dyDescent="0.25">
      <c r="B30" s="46">
        <v>1020101</v>
      </c>
      <c r="C30" s="84" t="str">
        <f t="shared" si="4"/>
        <v>TERRENOS</v>
      </c>
      <c r="D30" s="52">
        <f t="shared" ref="D30:D40" si="5">IF(B30,VLOOKUP(B30,PLAN,4,FALSE),"")</f>
        <v>8338470.6500000004</v>
      </c>
      <c r="E30" s="58"/>
      <c r="G30" s="74">
        <v>202</v>
      </c>
      <c r="H30" s="62" t="str">
        <f t="shared" ref="H30:H37" si="6">IF(G30,VLOOKUP(G30,PLAN,2,FALSE),"")</f>
        <v>PASIVO NO CORRIENTE</v>
      </c>
      <c r="I30" s="52">
        <f>IF(G30,VLOOKUP(G30,PLAN,4,FALSE),"")</f>
        <v>0</v>
      </c>
      <c r="J30" s="68"/>
    </row>
    <row r="31" spans="2:10" ht="13.5" customHeight="1" x14ac:dyDescent="0.25">
      <c r="B31" s="46">
        <v>1020102</v>
      </c>
      <c r="C31" s="84" t="str">
        <f t="shared" si="4"/>
        <v>EDIFICIOS</v>
      </c>
      <c r="D31" s="52">
        <f t="shared" si="5"/>
        <v>19747651.66</v>
      </c>
      <c r="E31" s="58"/>
      <c r="G31" s="72">
        <v>20205</v>
      </c>
      <c r="H31" s="63" t="str">
        <f t="shared" si="6"/>
        <v>PORCIÓN NO CORRIENTE DE VALORES EMITIDOS</v>
      </c>
      <c r="I31" s="52"/>
      <c r="J31" s="43">
        <f>I32</f>
        <v>1700000.06</v>
      </c>
    </row>
    <row r="32" spans="2:10" ht="13.5" customHeight="1" x14ac:dyDescent="0.25">
      <c r="B32" s="46">
        <v>1020103</v>
      </c>
      <c r="C32" s="84" t="str">
        <f t="shared" si="4"/>
        <v>CONSTRUCCIONES EN CURSO</v>
      </c>
      <c r="D32" s="52">
        <f t="shared" si="5"/>
        <v>239006.33</v>
      </c>
      <c r="E32" s="58"/>
      <c r="G32" s="75">
        <v>2020503</v>
      </c>
      <c r="H32" s="84" t="str">
        <f t="shared" si="6"/>
        <v>VALORES DE TITULARIZACIÓN</v>
      </c>
      <c r="I32" s="52">
        <f>IF(G32,VLOOKUP(G32,PLAN,4,FALSE),"")</f>
        <v>1700000.06</v>
      </c>
      <c r="J32" s="68"/>
    </row>
    <row r="33" spans="2:11" ht="13.5" customHeight="1" x14ac:dyDescent="0.25">
      <c r="B33" s="46">
        <v>1020104</v>
      </c>
      <c r="C33" s="84" t="str">
        <f t="shared" si="4"/>
        <v>INSTALACIONES</v>
      </c>
      <c r="D33" s="52">
        <f t="shared" si="5"/>
        <v>23706816.280000001</v>
      </c>
      <c r="E33" s="58"/>
      <c r="G33" s="76">
        <v>20207</v>
      </c>
      <c r="H33" s="63" t="str">
        <f t="shared" si="6"/>
        <v>PROVISIONES POR BENEFICIOS A EMPLEADOS</v>
      </c>
      <c r="I33" s="52"/>
      <c r="J33" s="43">
        <f>I34</f>
        <v>5930481.3700000001</v>
      </c>
    </row>
    <row r="34" spans="2:11" ht="13.5" customHeight="1" x14ac:dyDescent="0.25">
      <c r="B34" s="46">
        <v>1020105</v>
      </c>
      <c r="C34" s="84" t="str">
        <f t="shared" si="4"/>
        <v>MUEBLES Y ENSERES</v>
      </c>
      <c r="D34" s="52">
        <f t="shared" si="5"/>
        <v>6985368.3399999999</v>
      </c>
      <c r="E34" s="58"/>
      <c r="G34" s="75">
        <v>2020701</v>
      </c>
      <c r="H34" s="84" t="str">
        <f t="shared" si="6"/>
        <v>JUBILACION PATRONAL</v>
      </c>
      <c r="I34" s="52">
        <f>IF(G34,VLOOKUP(G34,PLAN,4,FALSE),"")</f>
        <v>5930481.3700000001</v>
      </c>
      <c r="J34" s="68"/>
    </row>
    <row r="35" spans="2:11" ht="13.5" customHeight="1" x14ac:dyDescent="0.25">
      <c r="B35" s="46">
        <v>1020106</v>
      </c>
      <c r="C35" s="84" t="str">
        <f t="shared" si="4"/>
        <v>MAQUINARIA Y EQUIPO</v>
      </c>
      <c r="D35" s="52">
        <f t="shared" si="5"/>
        <v>5156800.9400000004</v>
      </c>
      <c r="E35" s="58"/>
      <c r="G35" s="72">
        <v>20209</v>
      </c>
      <c r="H35" s="63" t="str">
        <f t="shared" si="6"/>
        <v>PASIVO DIFERIDO</v>
      </c>
      <c r="I35" s="52"/>
      <c r="J35" s="43">
        <f>I36</f>
        <v>1671577.53</v>
      </c>
    </row>
    <row r="36" spans="2:11" ht="13.5" customHeight="1" x14ac:dyDescent="0.25">
      <c r="B36" s="46">
        <v>1020108</v>
      </c>
      <c r="C36" s="84" t="str">
        <f t="shared" si="4"/>
        <v>EQUIPO DE COMPUTACIÓN</v>
      </c>
      <c r="D36" s="52">
        <f t="shared" si="5"/>
        <v>4784226.49</v>
      </c>
      <c r="E36" s="58"/>
      <c r="G36" s="75">
        <v>2020902</v>
      </c>
      <c r="H36" s="84" t="str">
        <f t="shared" si="6"/>
        <v>PASIVOS POR IMPUESTOS DIFERIDOS</v>
      </c>
      <c r="I36" s="52">
        <f>IF(G36,VLOOKUP(G36,PLAN,4,FALSE),"")</f>
        <v>1671577.53</v>
      </c>
      <c r="J36" s="68"/>
      <c r="K36" s="92"/>
    </row>
    <row r="37" spans="2:11" ht="13.5" customHeight="1" x14ac:dyDescent="0.25">
      <c r="B37" s="46">
        <v>1020109</v>
      </c>
      <c r="C37" s="84" t="str">
        <f t="shared" si="4"/>
        <v>VEHÍCULOS, EQUIPOS DE TRASPORTE Y EQUIPO CAMINERO MÓVIL</v>
      </c>
      <c r="D37" s="52">
        <f t="shared" si="5"/>
        <v>229926.86</v>
      </c>
      <c r="E37" s="58"/>
      <c r="G37" s="72">
        <v>20210</v>
      </c>
      <c r="H37" s="63" t="str">
        <f t="shared" si="6"/>
        <v>OTROS PASIVOS NO CORRIENTES</v>
      </c>
      <c r="I37" s="52"/>
      <c r="J37" s="43">
        <v>15225.54</v>
      </c>
    </row>
    <row r="38" spans="2:11" ht="13.5" customHeight="1" x14ac:dyDescent="0.25">
      <c r="B38" s="46">
        <v>1020110</v>
      </c>
      <c r="C38" s="84" t="str">
        <f t="shared" si="4"/>
        <v>OTROS PROPIEDADES, PLANTA Y EQUIPO</v>
      </c>
      <c r="D38" s="52">
        <f t="shared" si="5"/>
        <v>487397.24</v>
      </c>
      <c r="E38" s="58"/>
      <c r="G38" s="34"/>
      <c r="H38" s="228" t="s">
        <v>207</v>
      </c>
      <c r="I38" s="42"/>
      <c r="J38" s="70">
        <f>SUM(J31:J37)</f>
        <v>9317284.4999999981</v>
      </c>
    </row>
    <row r="39" spans="2:11" ht="13.5" customHeight="1" x14ac:dyDescent="0.25">
      <c r="B39" s="46">
        <v>1020111</v>
      </c>
      <c r="C39" s="84" t="str">
        <f t="shared" si="4"/>
        <v>REPUESTOS Y HERRAMIENTAS</v>
      </c>
      <c r="D39" s="52">
        <f t="shared" si="5"/>
        <v>22860.38</v>
      </c>
      <c r="E39" s="58"/>
      <c r="G39" s="34"/>
      <c r="H39" s="229" t="s">
        <v>246</v>
      </c>
      <c r="I39" s="67"/>
      <c r="J39" s="71">
        <f>SUM(J38+J29)</f>
        <v>87525910.570000008</v>
      </c>
    </row>
    <row r="40" spans="2:11" ht="13.5" customHeight="1" x14ac:dyDescent="0.25">
      <c r="B40" s="46">
        <v>1020112</v>
      </c>
      <c r="C40" s="84" t="str">
        <f t="shared" si="4"/>
        <v>(-) DEPRECIACIÓN ACUMULADA PROPIEDADES, PLANTA Y EQUIPO</v>
      </c>
      <c r="D40" s="52">
        <f t="shared" si="5"/>
        <v>-16917561.309999999</v>
      </c>
      <c r="E40" s="58"/>
      <c r="G40" s="79">
        <v>3</v>
      </c>
      <c r="H40" s="230" t="str">
        <f t="shared" ref="H40:H53" si="7">IF(G40,VLOOKUP(G40,PLAN,2,FALSE),"")</f>
        <v>PATRIMONIO</v>
      </c>
    </row>
    <row r="41" spans="2:11" ht="13.5" customHeight="1" x14ac:dyDescent="0.25">
      <c r="B41" s="47">
        <v>10202</v>
      </c>
      <c r="C41" s="19" t="str">
        <f t="shared" si="4"/>
        <v>PROPIEDADES DE INVERSIÓN</v>
      </c>
      <c r="D41" s="52"/>
      <c r="E41" s="56">
        <f>SUM(D42:D44)</f>
        <v>16164308.319999998</v>
      </c>
      <c r="G41" s="80">
        <v>30</v>
      </c>
      <c r="H41" s="62" t="str">
        <f t="shared" si="7"/>
        <v>PATRIMONIO NETO ATRIBUIBLE A LOS PROPIETARIOS DE LA CONTROLADORA</v>
      </c>
    </row>
    <row r="42" spans="2:11" ht="13.5" customHeight="1" x14ac:dyDescent="0.25">
      <c r="B42" s="46">
        <v>1020201</v>
      </c>
      <c r="C42" s="22" t="str">
        <f t="shared" si="4"/>
        <v>TERRENOS</v>
      </c>
      <c r="D42" s="52">
        <f>IF(B42,VLOOKUP(B42,PLAN,4,FALSE),"")</f>
        <v>1717232.55</v>
      </c>
      <c r="E42" s="58"/>
      <c r="G42" s="80">
        <v>301</v>
      </c>
      <c r="H42" s="62" t="str">
        <f t="shared" si="7"/>
        <v>CAPITAL</v>
      </c>
      <c r="I42" s="38"/>
      <c r="J42" s="39">
        <f>I43</f>
        <v>10000000</v>
      </c>
    </row>
    <row r="43" spans="2:11" ht="13.5" customHeight="1" x14ac:dyDescent="0.25">
      <c r="B43" s="46">
        <v>1020202</v>
      </c>
      <c r="C43" s="22" t="str">
        <f t="shared" si="4"/>
        <v>EDIFICIOS</v>
      </c>
      <c r="D43" s="52">
        <f>IF(B43,VLOOKUP(B43,PLAN,4,FALSE),"")</f>
        <v>15707026.939999999</v>
      </c>
      <c r="E43" s="58"/>
      <c r="G43" s="75">
        <v>30101</v>
      </c>
      <c r="H43" s="84" t="str">
        <f t="shared" si="7"/>
        <v>CAPITAL SUSCRITO O  ASIGNADO</v>
      </c>
      <c r="I43" s="52">
        <f>IF(G43,VLOOKUP(G43,PLAN,4,FALSE),"")</f>
        <v>10000000</v>
      </c>
      <c r="J43" s="41"/>
    </row>
    <row r="44" spans="2:11" ht="13.5" customHeight="1" x14ac:dyDescent="0.25">
      <c r="B44" s="46">
        <v>1020203</v>
      </c>
      <c r="C44" s="84" t="str">
        <f t="shared" si="4"/>
        <v>(-) DEPRECIACION ACUMULADA DE PROPIEDADES DE INVERSIÓN</v>
      </c>
      <c r="D44" s="52">
        <f>IF(B44,VLOOKUP(B44,PLAN,4,FALSE),"")</f>
        <v>-1259951.17</v>
      </c>
      <c r="E44" s="58"/>
      <c r="G44" s="80">
        <v>304</v>
      </c>
      <c r="H44" s="62" t="str">
        <f t="shared" si="7"/>
        <v>RESERVAS</v>
      </c>
      <c r="I44" s="52"/>
      <c r="J44" s="39">
        <f>SUM(I45:I46)</f>
        <v>5071392.07</v>
      </c>
    </row>
    <row r="45" spans="2:11" ht="13.5" customHeight="1" x14ac:dyDescent="0.25">
      <c r="B45" s="47">
        <v>10204</v>
      </c>
      <c r="C45" s="63" t="str">
        <f t="shared" si="4"/>
        <v>ACTIVO INTANGIBLE</v>
      </c>
      <c r="D45" s="52"/>
      <c r="E45" s="56">
        <f>SUM(D46:D48)</f>
        <v>7661733.1499999994</v>
      </c>
      <c r="G45" s="75">
        <v>30401</v>
      </c>
      <c r="H45" s="84" t="str">
        <f t="shared" si="7"/>
        <v>RESERVA LEGAL</v>
      </c>
      <c r="I45" s="52">
        <f>IF(G45,VLOOKUP(G45,PLAN,4,FALSE),"")</f>
        <v>5000000</v>
      </c>
      <c r="J45" s="41"/>
    </row>
    <row r="46" spans="2:11" ht="13.5" customHeight="1" x14ac:dyDescent="0.25">
      <c r="B46" s="46">
        <v>1020402</v>
      </c>
      <c r="C46" s="84" t="str">
        <f t="shared" si="4"/>
        <v>MARCAS, PATENTES, DERECHOS DE LLAVE , CUOTAS PATRIMONIALES Y OTROS SIMILARES</v>
      </c>
      <c r="D46" s="52">
        <f>IF(B46,VLOOKUP(B46,PLAN,4,FALSE),"")</f>
        <v>115998.75</v>
      </c>
      <c r="E46" s="58"/>
      <c r="G46" s="75">
        <v>30402</v>
      </c>
      <c r="H46" s="84" t="str">
        <f t="shared" si="7"/>
        <v>RESERVAS FACULTATIVA Y ESTATUTARIA</v>
      </c>
      <c r="I46" s="52">
        <f>IF(G46,VLOOKUP(G46,PLAN,4,FALSE),"")</f>
        <v>71392.070000000007</v>
      </c>
      <c r="J46" s="41"/>
    </row>
    <row r="47" spans="2:11" ht="13.5" customHeight="1" x14ac:dyDescent="0.25">
      <c r="B47" s="46">
        <v>1020403</v>
      </c>
      <c r="C47" s="84" t="str">
        <f t="shared" si="4"/>
        <v>CONCESIONES Y LICENCIAS</v>
      </c>
      <c r="D47" s="52">
        <f>IF(B47,VLOOKUP(B47,PLAN,4,FALSE),"")</f>
        <v>12508841.51</v>
      </c>
      <c r="E47" s="58"/>
      <c r="G47" s="80">
        <v>306</v>
      </c>
      <c r="H47" s="62" t="str">
        <f t="shared" si="7"/>
        <v>RESULTADOS ACUMULADOS</v>
      </c>
      <c r="I47" s="52"/>
      <c r="J47" s="39">
        <f>SUM(I48:I51)</f>
        <v>103888767.89</v>
      </c>
    </row>
    <row r="48" spans="2:11" ht="13.5" customHeight="1" x14ac:dyDescent="0.25">
      <c r="B48" s="46">
        <v>1020405</v>
      </c>
      <c r="C48" s="84" t="str">
        <f t="shared" si="4"/>
        <v>(-) AMORTIZACIÓN ACUMULADA DE ACTIVOS INTANGIBLE</v>
      </c>
      <c r="D48" s="52">
        <f>IF(B48,VLOOKUP(B48,PLAN,4,FALSE),"")</f>
        <v>-4963107.1100000003</v>
      </c>
      <c r="E48" s="58"/>
      <c r="G48" s="75">
        <v>30601</v>
      </c>
      <c r="H48" s="84" t="str">
        <f t="shared" si="7"/>
        <v>GANANCIAS ACUMULADAS</v>
      </c>
      <c r="I48" s="52">
        <f>IF(G48,VLOOKUP(G48,PLAN,4,FALSE),"")</f>
        <v>77109040.090000004</v>
      </c>
      <c r="J48" s="41"/>
    </row>
    <row r="49" spans="2:11" ht="13.5" customHeight="1" x14ac:dyDescent="0.25">
      <c r="B49" s="47">
        <v>10206</v>
      </c>
      <c r="C49" s="19" t="str">
        <f t="shared" si="4"/>
        <v>ACTIVOS FINANCIEROS NO CORRIENTES</v>
      </c>
      <c r="D49" s="52"/>
      <c r="E49" s="56">
        <f>D50</f>
        <v>6829513.21</v>
      </c>
      <c r="G49" s="75">
        <v>30603</v>
      </c>
      <c r="H49" s="84" t="str">
        <f t="shared" si="7"/>
        <v>RESULTADOS ACUMULADOS PROVENIENTES DE LA ADOPCION POR PRIMERA VEZ DE LAS NIIF</v>
      </c>
      <c r="I49" s="52">
        <f>IF(G49,VLOOKUP(G49,PLAN,4,FALSE),"")</f>
        <v>9042851.1300000008</v>
      </c>
      <c r="J49" s="41"/>
    </row>
    <row r="50" spans="2:11" ht="13.5" customHeight="1" x14ac:dyDescent="0.25">
      <c r="B50" s="46">
        <v>1020603</v>
      </c>
      <c r="C50" s="22" t="str">
        <f t="shared" si="4"/>
        <v>DOCUMENTOS Y CUENTAS POR COBRAR</v>
      </c>
      <c r="D50" s="52">
        <f>IF(B50,VLOOKUP(B50,PLAN,4,FALSE),"")</f>
        <v>6829513.21</v>
      </c>
      <c r="E50" s="58"/>
      <c r="G50" s="75">
        <v>30604</v>
      </c>
      <c r="H50" s="84" t="str">
        <f t="shared" si="7"/>
        <v>RESERVA DE CAPITAL</v>
      </c>
      <c r="I50" s="52">
        <f>IF(G50,VLOOKUP(G50,PLAN,4,FALSE),"")</f>
        <v>6470079.1600000001</v>
      </c>
      <c r="J50" s="41"/>
    </row>
    <row r="51" spans="2:11" ht="13.5" customHeight="1" x14ac:dyDescent="0.25">
      <c r="B51" s="47">
        <v>10208</v>
      </c>
      <c r="C51" s="19" t="str">
        <f t="shared" si="4"/>
        <v>OTROS ACTIVOS NO CORRIENTES</v>
      </c>
      <c r="D51" s="52"/>
      <c r="E51" s="56">
        <f>SUM(D52:D54)</f>
        <v>473966.39999999997</v>
      </c>
      <c r="G51" s="75">
        <v>30606</v>
      </c>
      <c r="H51" s="84" t="str">
        <f t="shared" si="7"/>
        <v>RESERVA POR VALUACIÓN</v>
      </c>
      <c r="I51" s="52">
        <f>IF(G51,VLOOKUP(G51,PLAN,4,FALSE),"")</f>
        <v>11266797.51</v>
      </c>
      <c r="J51" s="41"/>
    </row>
    <row r="52" spans="2:11" ht="13.5" customHeight="1" x14ac:dyDescent="0.25">
      <c r="B52" s="46">
        <v>1020801</v>
      </c>
      <c r="C52" s="22" t="str">
        <f t="shared" si="4"/>
        <v>DERECHOS FIDUCIARIOS</v>
      </c>
      <c r="D52" s="52">
        <f>IF(B52,VLOOKUP(B52,PLAN,4,FALSE),"")</f>
        <v>30000</v>
      </c>
      <c r="E52" s="55"/>
      <c r="G52" s="80">
        <v>307</v>
      </c>
      <c r="H52" s="62" t="str">
        <f t="shared" si="7"/>
        <v>RESULTADOS DEL EJERCICIO</v>
      </c>
      <c r="I52" s="52"/>
      <c r="J52" s="39">
        <f>I53</f>
        <v>29872202.300000001</v>
      </c>
    </row>
    <row r="53" spans="2:11" ht="13.5" customHeight="1" x14ac:dyDescent="0.25">
      <c r="B53" s="46">
        <v>1020802</v>
      </c>
      <c r="C53" s="22" t="str">
        <f t="shared" si="4"/>
        <v>DEPÓSITOS EN GARANTÍA</v>
      </c>
      <c r="D53" s="52">
        <f>IF(B53,VLOOKUP(B53,PLAN,4,FALSE),"")</f>
        <v>126828.3</v>
      </c>
      <c r="E53" s="55"/>
      <c r="G53" s="75">
        <v>30701</v>
      </c>
      <c r="H53" s="84" t="str">
        <f t="shared" si="7"/>
        <v>GANANCIA NETA DEL PERIODO</v>
      </c>
      <c r="I53" s="52">
        <f>IF(G53,VLOOKUP(G53,PLAN,4,FALSE),"")</f>
        <v>29872202.300000001</v>
      </c>
      <c r="J53" s="38"/>
    </row>
    <row r="54" spans="2:11" ht="13.5" customHeight="1" x14ac:dyDescent="0.25">
      <c r="B54" s="46">
        <v>1020806</v>
      </c>
      <c r="C54" s="22" t="str">
        <f t="shared" si="4"/>
        <v>INVERSIONES SUBSIDIARIAS</v>
      </c>
      <c r="D54" s="52">
        <f>IF(B54,VLOOKUP(B54,PLAN,4,FALSE),"")</f>
        <v>317138.09999999998</v>
      </c>
      <c r="E54" s="55"/>
      <c r="G54" s="73"/>
      <c r="H54" s="90" t="s">
        <v>240</v>
      </c>
      <c r="I54" s="82"/>
      <c r="J54" s="81">
        <f>SUM(J42:J52)</f>
        <v>148832362.26000002</v>
      </c>
      <c r="K54" s="83"/>
    </row>
    <row r="55" spans="2:11" ht="13.5" customHeight="1" x14ac:dyDescent="0.25">
      <c r="B55" s="22"/>
      <c r="C55" s="2" t="s">
        <v>153</v>
      </c>
      <c r="E55" s="59">
        <f>SUM(E29:E51)</f>
        <v>83910484.939999983</v>
      </c>
      <c r="G55" s="14"/>
      <c r="H55" s="87" t="s">
        <v>241</v>
      </c>
      <c r="J55" s="71">
        <f>SUM(J54+J39)</f>
        <v>236358272.83000004</v>
      </c>
    </row>
    <row r="56" spans="2:11" ht="13.5" customHeight="1" x14ac:dyDescent="0.25">
      <c r="B56" s="22"/>
      <c r="C56" s="1" t="s">
        <v>154</v>
      </c>
      <c r="E56" s="60">
        <f>E55+E27</f>
        <v>236358272.82999998</v>
      </c>
      <c r="J56" s="69"/>
    </row>
    <row r="58" spans="2:11" x14ac:dyDescent="0.25">
      <c r="B58" s="22"/>
      <c r="C58" s="18"/>
    </row>
    <row r="60" spans="2:11" x14ac:dyDescent="0.25">
      <c r="C60" s="99" t="s">
        <v>248</v>
      </c>
      <c r="H60" s="100" t="s">
        <v>249</v>
      </c>
    </row>
  </sheetData>
  <mergeCells count="5">
    <mergeCell ref="B1:J1"/>
    <mergeCell ref="B2:J2"/>
    <mergeCell ref="B3:J3"/>
    <mergeCell ref="D5:E5"/>
    <mergeCell ref="I5:J5"/>
  </mergeCells>
  <pageMargins left="0.7" right="0.7" top="0.75" bottom="0.75" header="0.3" footer="0.3"/>
  <pageSetup orientation="portrait" horizontalDpi="4294967293" verticalDpi="0" r:id="rId1"/>
  <ignoredErrors>
    <ignoredError sqref="C6:J55" emptyCellReferenc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3"/>
  <sheetViews>
    <sheetView showGridLines="0" tabSelected="1" workbookViewId="0">
      <selection activeCell="E7" sqref="E7"/>
    </sheetView>
  </sheetViews>
  <sheetFormatPr baseColWidth="10" defaultRowHeight="15" outlineLevelRow="1" x14ac:dyDescent="0.25"/>
  <cols>
    <col min="1" max="2" width="11.42578125" style="32"/>
    <col min="3" max="3" width="43.42578125" style="16" customWidth="1"/>
    <col min="4" max="5" width="16.85546875" style="32" customWidth="1"/>
    <col min="6" max="16384" width="11.42578125" style="32"/>
  </cols>
  <sheetData>
    <row r="1" spans="2:9" ht="15" customHeight="1" x14ac:dyDescent="0.25">
      <c r="B1" s="273" t="s">
        <v>242</v>
      </c>
      <c r="C1" s="273"/>
      <c r="D1" s="273"/>
      <c r="E1" s="273"/>
      <c r="F1" s="264"/>
      <c r="G1" s="264"/>
      <c r="H1" s="264"/>
      <c r="I1" s="264"/>
    </row>
    <row r="2" spans="2:9" ht="15" customHeight="1" x14ac:dyDescent="0.25">
      <c r="B2" s="273" t="s">
        <v>412</v>
      </c>
      <c r="C2" s="273"/>
      <c r="D2" s="273"/>
      <c r="E2" s="273"/>
      <c r="F2" s="264"/>
      <c r="G2" s="264"/>
      <c r="H2" s="264"/>
      <c r="I2" s="264"/>
    </row>
    <row r="3" spans="2:9" ht="15" customHeight="1" x14ac:dyDescent="0.25">
      <c r="B3" s="273" t="s">
        <v>244</v>
      </c>
      <c r="C3" s="273"/>
      <c r="D3" s="273"/>
      <c r="E3" s="273"/>
      <c r="F3" s="264"/>
      <c r="G3" s="264"/>
      <c r="H3" s="264"/>
      <c r="I3" s="264"/>
    </row>
    <row r="4" spans="2:9" x14ac:dyDescent="0.25">
      <c r="B4" s="16"/>
      <c r="C4" s="32"/>
    </row>
    <row r="5" spans="2:9" ht="11.25" customHeight="1" x14ac:dyDescent="0.25">
      <c r="B5" s="102" t="s">
        <v>245</v>
      </c>
      <c r="D5" s="274" t="s">
        <v>413</v>
      </c>
      <c r="E5" s="274"/>
    </row>
    <row r="6" spans="2:9" ht="11.25" customHeight="1" x14ac:dyDescent="0.25">
      <c r="B6" s="26">
        <v>401</v>
      </c>
      <c r="C6" s="26" t="str">
        <f t="shared" ref="C6:C26" si="0">IF(B6,VLOOKUP(B6,PLAN,2,FALSE),"")</f>
        <v>INGRESOS DE ACTIVIDADES ORDINARIAS</v>
      </c>
      <c r="D6" s="113"/>
      <c r="E6" s="114">
        <f>SUM(E7:E18)</f>
        <v>237363255.49000004</v>
      </c>
    </row>
    <row r="7" spans="2:9" ht="11.25" customHeight="1" x14ac:dyDescent="0.25">
      <c r="B7" s="95">
        <v>40101</v>
      </c>
      <c r="C7" s="25" t="str">
        <f t="shared" si="0"/>
        <v>VENTA DE BIENES</v>
      </c>
      <c r="D7" s="113"/>
      <c r="E7" s="112">
        <v>236393618.43000001</v>
      </c>
    </row>
    <row r="8" spans="2:9" ht="11.25" customHeight="1" x14ac:dyDescent="0.25">
      <c r="B8" s="95">
        <v>40102</v>
      </c>
      <c r="C8" s="25" t="str">
        <f t="shared" si="0"/>
        <v>PRESTACION DE SERVICIOS</v>
      </c>
      <c r="D8" s="113"/>
      <c r="E8" s="112">
        <f>D9</f>
        <v>9320112.8599999994</v>
      </c>
    </row>
    <row r="9" spans="2:9" ht="11.25" customHeight="1" x14ac:dyDescent="0.25">
      <c r="B9" s="46">
        <v>4010204</v>
      </c>
      <c r="C9" s="23" t="str">
        <f t="shared" si="0"/>
        <v>OTROS</v>
      </c>
      <c r="D9" s="52">
        <f>IF(B9,VLOOKUP(B9,PLAN,4,FALSE),"")</f>
        <v>9320112.8599999994</v>
      </c>
      <c r="E9" s="112"/>
    </row>
    <row r="10" spans="2:9" ht="11.25" customHeight="1" x14ac:dyDescent="0.25">
      <c r="B10" s="95">
        <v>40106</v>
      </c>
      <c r="C10" s="25" t="str">
        <f t="shared" si="0"/>
        <v>INTERESES</v>
      </c>
      <c r="D10" s="52"/>
      <c r="E10" s="112">
        <f>D11</f>
        <v>11691630.880000001</v>
      </c>
    </row>
    <row r="11" spans="2:9" ht="11.25" customHeight="1" x14ac:dyDescent="0.25">
      <c r="B11" s="46">
        <v>4010601</v>
      </c>
      <c r="C11" s="23" t="str">
        <f t="shared" si="0"/>
        <v>INTERESES GENERADOS POR VENTAS A CREDITO</v>
      </c>
      <c r="D11" s="52">
        <f>IF(B11,VLOOKUP(B11,PLAN,4,FALSE),"")</f>
        <v>11691630.880000001</v>
      </c>
      <c r="E11" s="112"/>
    </row>
    <row r="12" spans="2:9" ht="11.25" customHeight="1" x14ac:dyDescent="0.25">
      <c r="B12" s="95">
        <v>40110</v>
      </c>
      <c r="C12" s="25" t="str">
        <f t="shared" si="0"/>
        <v>INGRESOS FINANCIEROS</v>
      </c>
      <c r="D12" s="52"/>
      <c r="E12" s="112">
        <f>D13</f>
        <v>174125.61</v>
      </c>
    </row>
    <row r="13" spans="2:9" ht="11.25" customHeight="1" x14ac:dyDescent="0.25">
      <c r="B13" s="46">
        <v>4011002</v>
      </c>
      <c r="C13" s="23" t="str">
        <f t="shared" si="0"/>
        <v>INTERESES FINANCIEROS</v>
      </c>
      <c r="D13" s="52">
        <f>IF(B13,VLOOKUP(B13,PLAN,4,FALSE),"")</f>
        <v>174125.61</v>
      </c>
      <c r="E13" s="112"/>
    </row>
    <row r="14" spans="2:9" ht="11.25" customHeight="1" x14ac:dyDescent="0.25">
      <c r="B14" s="95">
        <v>40111</v>
      </c>
      <c r="C14" s="25" t="str">
        <f t="shared" si="0"/>
        <v>OTROS INGRESOS</v>
      </c>
      <c r="D14" s="52"/>
      <c r="E14" s="112">
        <f>SUM(D15:D16)</f>
        <v>3018737.28</v>
      </c>
    </row>
    <row r="15" spans="2:9" ht="11.25" customHeight="1" x14ac:dyDescent="0.25">
      <c r="B15" s="46">
        <v>4011101</v>
      </c>
      <c r="C15" s="23" t="str">
        <f t="shared" si="0"/>
        <v>GANANCIA EN VENTA DE PROPIEDAD, PLANTA Y EQUIPO</v>
      </c>
      <c r="D15" s="52">
        <f t="shared" ref="D15:D25" si="1">IF(B15,VLOOKUP(B15,PLAN,4,FALSE),"")</f>
        <v>31250.01</v>
      </c>
      <c r="E15" s="112"/>
    </row>
    <row r="16" spans="2:9" ht="11.25" customHeight="1" x14ac:dyDescent="0.25">
      <c r="B16" s="46">
        <v>4011103</v>
      </c>
      <c r="C16" s="23" t="str">
        <f t="shared" si="0"/>
        <v>OTROS</v>
      </c>
      <c r="D16" s="52">
        <f t="shared" si="1"/>
        <v>2987487.27</v>
      </c>
      <c r="E16" s="112"/>
      <c r="H16" s="107"/>
    </row>
    <row r="17" spans="2:8" ht="11.25" customHeight="1" x14ac:dyDescent="0.25">
      <c r="B17" s="95">
        <v>40112</v>
      </c>
      <c r="C17" s="25" t="str">
        <f t="shared" si="0"/>
        <v>(-) DESCUENTO EN VENTAS</v>
      </c>
      <c r="D17" s="52">
        <f t="shared" si="1"/>
        <v>-15598350.880000001</v>
      </c>
      <c r="E17" s="112">
        <f>D17</f>
        <v>-15598350.880000001</v>
      </c>
      <c r="H17" s="107"/>
    </row>
    <row r="18" spans="2:8" ht="11.25" customHeight="1" x14ac:dyDescent="0.25">
      <c r="B18" s="95">
        <v>40113</v>
      </c>
      <c r="C18" s="25" t="str">
        <f t="shared" si="0"/>
        <v>(-) DEVOLUCIONES EN VENTAS</v>
      </c>
      <c r="D18" s="52">
        <f t="shared" si="1"/>
        <v>-7636618.6900000004</v>
      </c>
      <c r="E18" s="112">
        <f>D18</f>
        <v>-7636618.6900000004</v>
      </c>
    </row>
    <row r="19" spans="2:8" ht="11.25" customHeight="1" x14ac:dyDescent="0.25">
      <c r="B19" s="105">
        <v>402</v>
      </c>
      <c r="C19" s="27" t="str">
        <f t="shared" si="0"/>
        <v>GANANCIA BRUTA</v>
      </c>
      <c r="D19" s="52">
        <f t="shared" si="1"/>
        <v>0</v>
      </c>
      <c r="E19" s="115">
        <f>E6-E20</f>
        <v>110448189.88000003</v>
      </c>
    </row>
    <row r="20" spans="2:8" ht="11.25" customHeight="1" x14ac:dyDescent="0.25">
      <c r="B20" s="103">
        <v>501</v>
      </c>
      <c r="C20" s="26" t="str">
        <f t="shared" si="0"/>
        <v>COSTO DE VENTAS Y PRODUCCIÓN</v>
      </c>
      <c r="D20" s="52">
        <f t="shared" si="1"/>
        <v>0</v>
      </c>
      <c r="E20" s="114">
        <f>D21</f>
        <v>126915065.61000001</v>
      </c>
    </row>
    <row r="21" spans="2:8" ht="11.25" customHeight="1" x14ac:dyDescent="0.25">
      <c r="B21" s="46">
        <v>50101</v>
      </c>
      <c r="C21" s="23" t="str">
        <f t="shared" si="0"/>
        <v>MATERIALES UTILIZADOS O PRODUCTOS VENDIDOS</v>
      </c>
      <c r="D21" s="52">
        <f t="shared" si="1"/>
        <v>126915065.61000001</v>
      </c>
      <c r="E21" s="113"/>
    </row>
    <row r="22" spans="2:8" ht="11.25" customHeight="1" x14ac:dyDescent="0.25">
      <c r="B22" s="46">
        <v>5010101</v>
      </c>
      <c r="C22" s="23" t="str">
        <f t="shared" si="0"/>
        <v>(+) INVENTARIO INICIAL DE BIENES NO PRODUCIDOS POR LA COMPAÑIA</v>
      </c>
      <c r="D22" s="52">
        <f t="shared" si="1"/>
        <v>24052963.84</v>
      </c>
      <c r="E22" s="113"/>
    </row>
    <row r="23" spans="2:8" ht="11.25" customHeight="1" x14ac:dyDescent="0.25">
      <c r="B23" s="46">
        <v>5010102</v>
      </c>
      <c r="C23" s="23" t="str">
        <f t="shared" si="0"/>
        <v>(+) COMPRAS NETAS LOCALES DE BIENES NO PRODUCIDOS POR LA COMPAÑIA</v>
      </c>
      <c r="D23" s="52">
        <f t="shared" si="1"/>
        <v>93289645.379999995</v>
      </c>
      <c r="E23" s="113"/>
    </row>
    <row r="24" spans="2:8" ht="11.25" customHeight="1" x14ac:dyDescent="0.25">
      <c r="B24" s="46">
        <v>5010103</v>
      </c>
      <c r="C24" s="23" t="str">
        <f t="shared" si="0"/>
        <v>(+) IMPORTACIONES DE BIENES NO PRODUCIDOS POR LA COMPAÑIA</v>
      </c>
      <c r="D24" s="52">
        <f t="shared" si="1"/>
        <v>42481791.950000003</v>
      </c>
      <c r="E24" s="113"/>
    </row>
    <row r="25" spans="2:8" ht="11.25" customHeight="1" x14ac:dyDescent="0.25">
      <c r="B25" s="46">
        <v>5010104</v>
      </c>
      <c r="C25" s="23" t="str">
        <f t="shared" si="0"/>
        <v>(-) INVENTARIO FINAL DE BIENES NO PRODUCIDOS POR LA COMPAÑIA</v>
      </c>
      <c r="D25" s="52">
        <f t="shared" si="1"/>
        <v>-32909335.559999999</v>
      </c>
      <c r="E25" s="113"/>
    </row>
    <row r="26" spans="2:8" ht="11.25" customHeight="1" x14ac:dyDescent="0.25">
      <c r="B26" s="46">
        <v>1010501</v>
      </c>
      <c r="C26" s="23" t="str">
        <f t="shared" si="0"/>
        <v>CRÉDITO TRIBUTARIO A FAVOR DE LA EMPRESA (IVA)</v>
      </c>
      <c r="D26" s="52"/>
      <c r="E26" s="113"/>
    </row>
    <row r="27" spans="2:8" ht="11.25" customHeight="1" x14ac:dyDescent="0.25">
      <c r="B27" s="105"/>
      <c r="C27" s="29" t="s">
        <v>330</v>
      </c>
      <c r="D27" s="113"/>
      <c r="E27" s="116">
        <f>SUM(E7:E18)</f>
        <v>237363255.49000004</v>
      </c>
    </row>
    <row r="28" spans="2:8" ht="11.25" customHeight="1" x14ac:dyDescent="0.25">
      <c r="B28" s="108">
        <v>502</v>
      </c>
      <c r="C28" s="26" t="str">
        <f t="shared" ref="C28:C78" si="2">IF(B28,VLOOKUP(B28,PLAN,2,FALSE),"")</f>
        <v>GASTOS</v>
      </c>
      <c r="D28" s="113"/>
      <c r="E28" s="113"/>
    </row>
    <row r="29" spans="2:8" ht="11.25" customHeight="1" x14ac:dyDescent="0.25">
      <c r="B29" s="47">
        <v>50201</v>
      </c>
      <c r="C29" s="25" t="str">
        <f t="shared" si="2"/>
        <v>GASTOS DE VENTA</v>
      </c>
      <c r="D29" s="113"/>
      <c r="E29" s="112">
        <f>SUM(D30:D47)</f>
        <v>33586695.939999998</v>
      </c>
    </row>
    <row r="30" spans="2:8" ht="11.25" hidden="1" customHeight="1" outlineLevel="1" x14ac:dyDescent="0.25">
      <c r="B30" s="46">
        <v>5020101</v>
      </c>
      <c r="C30" s="23" t="str">
        <f t="shared" si="2"/>
        <v>SUELDOS, SALARIOS Y DEMÁS REMUNERACIONES</v>
      </c>
      <c r="D30" s="113">
        <v>11130263.93</v>
      </c>
      <c r="E30" s="112"/>
    </row>
    <row r="31" spans="2:8" ht="11.25" hidden="1" customHeight="1" outlineLevel="1" x14ac:dyDescent="0.25">
      <c r="B31" s="46">
        <v>5020102</v>
      </c>
      <c r="C31" s="23" t="str">
        <f t="shared" si="2"/>
        <v>APORTES A LA SEGURIDAD SOCIAL (INCLUIDO FONDO DE RESERVA)</v>
      </c>
      <c r="D31" s="113">
        <v>2072668.9</v>
      </c>
      <c r="E31" s="112"/>
    </row>
    <row r="32" spans="2:8" ht="11.25" hidden="1" customHeight="1" outlineLevel="1" x14ac:dyDescent="0.25">
      <c r="B32" s="46">
        <v>5020103</v>
      </c>
      <c r="C32" s="23" t="str">
        <f t="shared" si="2"/>
        <v>BENEFICIOS SOCIALES E INDEMNIZACIONES</v>
      </c>
      <c r="D32" s="113">
        <v>2230902.96</v>
      </c>
      <c r="E32" s="112"/>
    </row>
    <row r="33" spans="2:5" ht="11.25" hidden="1" customHeight="1" outlineLevel="1" x14ac:dyDescent="0.25">
      <c r="B33" s="46">
        <v>5020105</v>
      </c>
      <c r="C33" s="23" t="str">
        <f t="shared" si="2"/>
        <v>HONORARIOS, COMISIONES Y DIETAS A PERSONAS NATURALES</v>
      </c>
      <c r="D33" s="113">
        <v>8006.85</v>
      </c>
      <c r="E33" s="112"/>
    </row>
    <row r="34" spans="2:5" ht="11.25" hidden="1" customHeight="1" outlineLevel="1" x14ac:dyDescent="0.25">
      <c r="B34" s="46">
        <v>5020108</v>
      </c>
      <c r="C34" s="23" t="str">
        <f t="shared" si="2"/>
        <v>MANTENIMIENTO Y REPARACIONES</v>
      </c>
      <c r="D34" s="113">
        <v>130057.89</v>
      </c>
      <c r="E34" s="112"/>
    </row>
    <row r="35" spans="2:5" ht="11.25" hidden="1" customHeight="1" outlineLevel="1" x14ac:dyDescent="0.25">
      <c r="B35" s="46">
        <v>5020109</v>
      </c>
      <c r="C35" s="23" t="str">
        <f t="shared" si="2"/>
        <v>ARRENDAMIENTO OPERATIVO</v>
      </c>
      <c r="D35" s="113">
        <v>2727511.77</v>
      </c>
      <c r="E35" s="112"/>
    </row>
    <row r="36" spans="2:5" ht="11.25" hidden="1" customHeight="1" outlineLevel="1" x14ac:dyDescent="0.25">
      <c r="B36" s="46">
        <v>5020111</v>
      </c>
      <c r="C36" s="23" t="str">
        <f t="shared" si="2"/>
        <v>PROMOCIÓN Y PUBLICIDAD</v>
      </c>
      <c r="D36" s="113">
        <v>7067511.79</v>
      </c>
      <c r="E36" s="112"/>
    </row>
    <row r="37" spans="2:5" ht="11.25" hidden="1" customHeight="1" outlineLevel="1" x14ac:dyDescent="0.25">
      <c r="B37" s="46">
        <v>5020112</v>
      </c>
      <c r="C37" s="23" t="str">
        <f t="shared" si="2"/>
        <v>COMBUSTIBLES</v>
      </c>
      <c r="D37" s="113">
        <v>2138.9</v>
      </c>
      <c r="E37" s="112"/>
    </row>
    <row r="38" spans="2:5" ht="11.25" hidden="1" customHeight="1" outlineLevel="1" x14ac:dyDescent="0.25">
      <c r="B38" s="46">
        <v>5020114</v>
      </c>
      <c r="C38" s="23" t="str">
        <f t="shared" si="2"/>
        <v>SEGUROS Y REASEGUROS (PRIMAS Y CESIONES)</v>
      </c>
      <c r="D38" s="113">
        <v>127945.34</v>
      </c>
      <c r="E38" s="112"/>
    </row>
    <row r="39" spans="2:5" ht="11.25" hidden="1" customHeight="1" outlineLevel="1" x14ac:dyDescent="0.25">
      <c r="B39" s="46">
        <v>5020115</v>
      </c>
      <c r="C39" s="23" t="str">
        <f t="shared" si="2"/>
        <v>TRANSPORTE</v>
      </c>
      <c r="D39" s="113">
        <v>104811.71</v>
      </c>
      <c r="E39" s="112"/>
    </row>
    <row r="40" spans="2:5" ht="11.25" hidden="1" customHeight="1" outlineLevel="1" x14ac:dyDescent="0.25">
      <c r="B40" s="46">
        <v>5020117</v>
      </c>
      <c r="C40" s="23" t="str">
        <f t="shared" si="2"/>
        <v>GASTOS DE VIAJE</v>
      </c>
      <c r="D40" s="113">
        <v>404634.56</v>
      </c>
      <c r="E40" s="112"/>
    </row>
    <row r="41" spans="2:5" ht="11.25" hidden="1" customHeight="1" outlineLevel="1" x14ac:dyDescent="0.25">
      <c r="B41" s="46">
        <v>5020118</v>
      </c>
      <c r="C41" s="23" t="str">
        <f t="shared" si="2"/>
        <v>AGUA, ENERGÍA, LUZ, Y TELECOMUNICACIONES</v>
      </c>
      <c r="D41" s="113">
        <v>1350859.91</v>
      </c>
      <c r="E41" s="112"/>
    </row>
    <row r="42" spans="2:5" ht="11.25" hidden="1" customHeight="1" outlineLevel="1" x14ac:dyDescent="0.25">
      <c r="B42" s="46">
        <v>5020121</v>
      </c>
      <c r="C42" s="23" t="str">
        <f t="shared" si="2"/>
        <v>DEPRECIACIONES:</v>
      </c>
      <c r="D42" s="113"/>
      <c r="E42" s="112"/>
    </row>
    <row r="43" spans="2:5" ht="11.25" hidden="1" customHeight="1" outlineLevel="1" x14ac:dyDescent="0.25">
      <c r="B43" s="46">
        <v>502012101</v>
      </c>
      <c r="C43" s="23" t="str">
        <f t="shared" si="2"/>
        <v>PROPIEDADES, PLANTA Y EQUIPO</v>
      </c>
      <c r="D43" s="113">
        <v>3159582.39</v>
      </c>
      <c r="E43" s="112"/>
    </row>
    <row r="44" spans="2:5" ht="11.25" hidden="1" customHeight="1" outlineLevel="1" x14ac:dyDescent="0.25">
      <c r="B44" s="46">
        <v>5020122</v>
      </c>
      <c r="C44" s="23" t="str">
        <f t="shared" si="2"/>
        <v>AMORTIZACIONES</v>
      </c>
      <c r="D44" s="113"/>
      <c r="E44" s="112"/>
    </row>
    <row r="45" spans="2:5" ht="11.25" hidden="1" customHeight="1" outlineLevel="1" x14ac:dyDescent="0.25">
      <c r="B45" s="46">
        <v>502012201</v>
      </c>
      <c r="C45" s="23" t="str">
        <f t="shared" si="2"/>
        <v>INTANGIBLES</v>
      </c>
      <c r="D45" s="113">
        <v>786582.54</v>
      </c>
      <c r="E45" s="112"/>
    </row>
    <row r="46" spans="2:5" ht="11.25" hidden="1" customHeight="1" outlineLevel="1" x14ac:dyDescent="0.25">
      <c r="B46" s="46">
        <v>5020128</v>
      </c>
      <c r="C46" s="23" t="str">
        <f t="shared" si="2"/>
        <v>SUMINISTROS Y MATERIALES</v>
      </c>
      <c r="D46" s="113">
        <v>161675.72</v>
      </c>
      <c r="E46" s="112"/>
    </row>
    <row r="47" spans="2:5" ht="11.25" hidden="1" customHeight="1" outlineLevel="1" x14ac:dyDescent="0.25">
      <c r="B47" s="46">
        <v>5020129</v>
      </c>
      <c r="C47" s="23" t="str">
        <f t="shared" si="2"/>
        <v>OTROS GASTOS</v>
      </c>
      <c r="D47" s="113">
        <v>2121540.7799999998</v>
      </c>
      <c r="E47" s="112"/>
    </row>
    <row r="48" spans="2:5" ht="11.25" customHeight="1" collapsed="1" x14ac:dyDescent="0.25">
      <c r="B48" s="95">
        <v>50202</v>
      </c>
      <c r="C48" s="25" t="str">
        <f t="shared" si="2"/>
        <v>GASTOS ADMINISTRATIVOS</v>
      </c>
      <c r="D48" s="113"/>
      <c r="E48" s="112">
        <f>SUM(D49:D70)</f>
        <v>25956044.800000004</v>
      </c>
    </row>
    <row r="49" spans="2:5" ht="11.25" hidden="1" customHeight="1" outlineLevel="1" x14ac:dyDescent="0.25">
      <c r="B49" s="46">
        <v>5020201</v>
      </c>
      <c r="C49" s="23" t="str">
        <f t="shared" si="2"/>
        <v>SUELDOS, SALARIOS Y DEMÁS REMUNERACIONES</v>
      </c>
      <c r="D49" s="113">
        <v>6648779.21</v>
      </c>
      <c r="E49" s="112"/>
    </row>
    <row r="50" spans="2:5" ht="11.25" hidden="1" customHeight="1" outlineLevel="1" x14ac:dyDescent="0.25">
      <c r="B50" s="46">
        <v>5020202</v>
      </c>
      <c r="C50" s="23" t="str">
        <f t="shared" si="2"/>
        <v>APORTES A LA SEGURIDAD SOCIAL (INCLUIDO FONDO DE RESERVA)</v>
      </c>
      <c r="D50" s="113">
        <v>1285304.57</v>
      </c>
      <c r="E50" s="112"/>
    </row>
    <row r="51" spans="2:5" ht="11.25" hidden="1" customHeight="1" outlineLevel="1" x14ac:dyDescent="0.25">
      <c r="B51" s="46">
        <v>5020203</v>
      </c>
      <c r="C51" s="23" t="str">
        <f t="shared" si="2"/>
        <v>BENEFICIOS SOCIALES E INDEMNIZACIONES</v>
      </c>
      <c r="D51" s="113">
        <v>1382901.39</v>
      </c>
      <c r="E51" s="112"/>
    </row>
    <row r="52" spans="2:5" ht="11.25" hidden="1" customHeight="1" outlineLevel="1" x14ac:dyDescent="0.25">
      <c r="B52" s="46">
        <v>5020205</v>
      </c>
      <c r="C52" s="23" t="str">
        <f t="shared" si="2"/>
        <v>HONORARIOS, COMISIONES Y DIETAS A PERSONAS NATURALES</v>
      </c>
      <c r="D52" s="113">
        <v>1584578.69</v>
      </c>
      <c r="E52" s="112"/>
    </row>
    <row r="53" spans="2:5" ht="11.25" hidden="1" customHeight="1" outlineLevel="1" x14ac:dyDescent="0.25">
      <c r="B53" s="46">
        <v>5020208</v>
      </c>
      <c r="C53" s="23" t="str">
        <f t="shared" si="2"/>
        <v>MANTENIMIENTO Y REPARACIONES</v>
      </c>
      <c r="D53" s="113">
        <v>845422.46</v>
      </c>
      <c r="E53" s="112"/>
    </row>
    <row r="54" spans="2:5" ht="11.25" hidden="1" customHeight="1" outlineLevel="1" x14ac:dyDescent="0.25">
      <c r="B54" s="46">
        <v>5020209</v>
      </c>
      <c r="C54" s="23" t="str">
        <f t="shared" si="2"/>
        <v>ARRENDAMIENTO OPERATIVO</v>
      </c>
      <c r="D54" s="113">
        <v>1664142.32</v>
      </c>
      <c r="E54" s="112"/>
    </row>
    <row r="55" spans="2:5" ht="11.25" hidden="1" customHeight="1" outlineLevel="1" x14ac:dyDescent="0.25">
      <c r="B55" s="46">
        <v>5020212</v>
      </c>
      <c r="C55" s="23" t="str">
        <f t="shared" si="2"/>
        <v>COMBUSTIBLES</v>
      </c>
      <c r="D55" s="113">
        <v>11369.48</v>
      </c>
      <c r="E55" s="112"/>
    </row>
    <row r="56" spans="2:5" ht="11.25" hidden="1" customHeight="1" outlineLevel="1" x14ac:dyDescent="0.25">
      <c r="B56" s="46">
        <v>5020214</v>
      </c>
      <c r="C56" s="23" t="str">
        <f t="shared" si="2"/>
        <v>SEGUROS Y REASEGUROS (PRIMAS Y CESIONES)</v>
      </c>
      <c r="D56" s="113">
        <v>117586.72</v>
      </c>
      <c r="E56" s="112"/>
    </row>
    <row r="57" spans="2:5" ht="11.25" hidden="1" customHeight="1" outlineLevel="1" x14ac:dyDescent="0.25">
      <c r="B57" s="46">
        <v>5020215</v>
      </c>
      <c r="C57" s="23" t="str">
        <f t="shared" si="2"/>
        <v>TRANSPORTE</v>
      </c>
      <c r="D57" s="113">
        <v>118091.99</v>
      </c>
      <c r="E57" s="112"/>
    </row>
    <row r="58" spans="2:5" ht="11.25" hidden="1" customHeight="1" outlineLevel="1" x14ac:dyDescent="0.25">
      <c r="B58" s="46">
        <v>5020216</v>
      </c>
      <c r="C58" s="23" t="str">
        <f t="shared" si="2"/>
        <v>GASTOS DE GESTIÓN (AGASAJOS A ACCIONISTAS, TRABAJADORES Y CLIENTES)</v>
      </c>
      <c r="D58" s="113">
        <v>274357.61</v>
      </c>
      <c r="E58" s="112"/>
    </row>
    <row r="59" spans="2:5" ht="11.25" hidden="1" customHeight="1" outlineLevel="1" x14ac:dyDescent="0.25">
      <c r="B59" s="46">
        <v>5020217</v>
      </c>
      <c r="C59" s="23" t="str">
        <f t="shared" si="2"/>
        <v>GASTOS DE VIAJE</v>
      </c>
      <c r="D59" s="113">
        <v>140432.24</v>
      </c>
      <c r="E59" s="112"/>
    </row>
    <row r="60" spans="2:5" ht="11.25" hidden="1" customHeight="1" outlineLevel="1" x14ac:dyDescent="0.25">
      <c r="B60" s="46">
        <v>5020218</v>
      </c>
      <c r="C60" s="23" t="str">
        <f t="shared" si="2"/>
        <v>AGUA, ENERGÍA, LUZ, Y TELECOMUNICACIONES</v>
      </c>
      <c r="D60" s="113">
        <v>599241.9</v>
      </c>
      <c r="E60" s="112"/>
    </row>
    <row r="61" spans="2:5" ht="11.25" hidden="1" customHeight="1" outlineLevel="1" x14ac:dyDescent="0.25">
      <c r="B61" s="46">
        <v>5020220</v>
      </c>
      <c r="C61" s="23" t="str">
        <f t="shared" si="2"/>
        <v>IMPUESTOS, CONTRIBUCIONES Y OTROS</v>
      </c>
      <c r="D61" s="113">
        <v>851193.76</v>
      </c>
      <c r="E61" s="112"/>
    </row>
    <row r="62" spans="2:5" ht="11.25" hidden="1" customHeight="1" outlineLevel="1" x14ac:dyDescent="0.25">
      <c r="B62" s="46">
        <v>5020221</v>
      </c>
      <c r="C62" s="23" t="str">
        <f t="shared" si="2"/>
        <v>DEPRECIACIONES</v>
      </c>
      <c r="D62" s="113"/>
      <c r="E62" s="112"/>
    </row>
    <row r="63" spans="2:5" ht="11.25" hidden="1" customHeight="1" outlineLevel="1" x14ac:dyDescent="0.25">
      <c r="B63" s="46">
        <v>502022101</v>
      </c>
      <c r="C63" s="23" t="str">
        <f t="shared" si="2"/>
        <v>PROPIEDADES, PLANTA Y EQUIPO</v>
      </c>
      <c r="D63" s="113">
        <v>890268.28</v>
      </c>
      <c r="E63" s="112"/>
    </row>
    <row r="64" spans="2:5" ht="11.25" hidden="1" customHeight="1" outlineLevel="1" x14ac:dyDescent="0.25">
      <c r="B64" s="46">
        <v>502022102</v>
      </c>
      <c r="C64" s="23" t="str">
        <f t="shared" si="2"/>
        <v>PROPIEDADES DE INVERSIÓN</v>
      </c>
      <c r="D64" s="113">
        <v>625345.43999999994</v>
      </c>
      <c r="E64" s="112"/>
    </row>
    <row r="65" spans="2:5" ht="11.25" hidden="1" customHeight="1" outlineLevel="1" x14ac:dyDescent="0.25">
      <c r="B65" s="46">
        <v>5020222</v>
      </c>
      <c r="C65" s="23" t="str">
        <f t="shared" si="2"/>
        <v>AMORTIZACIONES</v>
      </c>
      <c r="D65" s="113"/>
      <c r="E65" s="112"/>
    </row>
    <row r="66" spans="2:5" ht="11.25" hidden="1" customHeight="1" outlineLevel="1" x14ac:dyDescent="0.25">
      <c r="B66" s="46">
        <v>502022201</v>
      </c>
      <c r="C66" s="23" t="str">
        <f t="shared" si="2"/>
        <v>INTANGIBLES</v>
      </c>
      <c r="D66" s="113">
        <v>164846.41</v>
      </c>
      <c r="E66" s="112"/>
    </row>
    <row r="67" spans="2:5" ht="11.25" hidden="1" customHeight="1" outlineLevel="1" x14ac:dyDescent="0.25">
      <c r="B67" s="46">
        <v>5020223</v>
      </c>
      <c r="C67" s="23" t="str">
        <f t="shared" si="2"/>
        <v>GASTO DETERIORO:</v>
      </c>
      <c r="D67" s="113"/>
      <c r="E67" s="112"/>
    </row>
    <row r="68" spans="2:5" ht="11.25" hidden="1" customHeight="1" outlineLevel="1" x14ac:dyDescent="0.25">
      <c r="B68" s="46">
        <v>502022305</v>
      </c>
      <c r="C68" s="23" t="str">
        <f t="shared" si="2"/>
        <v>CUENTAS POR COBRAR</v>
      </c>
      <c r="D68" s="113">
        <v>4142614.83</v>
      </c>
      <c r="E68" s="112"/>
    </row>
    <row r="69" spans="2:5" ht="11.25" hidden="1" customHeight="1" outlineLevel="1" x14ac:dyDescent="0.25">
      <c r="B69" s="46">
        <v>5020228</v>
      </c>
      <c r="C69" s="23" t="str">
        <f t="shared" si="2"/>
        <v>SUMINISTROS Y MATERIALES</v>
      </c>
      <c r="D69" s="113">
        <v>85054.44</v>
      </c>
      <c r="E69" s="112"/>
    </row>
    <row r="70" spans="2:5" ht="11.25" hidden="1" customHeight="1" outlineLevel="1" x14ac:dyDescent="0.25">
      <c r="B70" s="46">
        <v>5020229</v>
      </c>
      <c r="C70" s="23" t="str">
        <f t="shared" si="2"/>
        <v>OTROS GASTOS</v>
      </c>
      <c r="D70" s="113">
        <v>4524513.0599999996</v>
      </c>
      <c r="E70" s="112"/>
    </row>
    <row r="71" spans="2:5" ht="11.25" customHeight="1" collapsed="1" x14ac:dyDescent="0.25">
      <c r="B71" s="95">
        <v>50203</v>
      </c>
      <c r="C71" s="25" t="str">
        <f t="shared" si="2"/>
        <v>GASTOS FINANCIEROS</v>
      </c>
      <c r="D71" s="113"/>
      <c r="E71" s="112">
        <f>SUM(D72:D76)</f>
        <v>2757849.38</v>
      </c>
    </row>
    <row r="72" spans="2:5" ht="11.25" customHeight="1" x14ac:dyDescent="0.25">
      <c r="B72" s="46">
        <v>5020301</v>
      </c>
      <c r="C72" s="23" t="str">
        <f t="shared" si="2"/>
        <v>INTERESES</v>
      </c>
      <c r="D72" s="52">
        <f>IF(B72,VLOOKUP(B72,PLAN,4,FALSE),"")</f>
        <v>1482638.45</v>
      </c>
      <c r="E72" s="112"/>
    </row>
    <row r="73" spans="2:5" ht="11.25" customHeight="1" x14ac:dyDescent="0.25">
      <c r="B73" s="46">
        <v>5020302</v>
      </c>
      <c r="C73" s="23" t="str">
        <f t="shared" si="2"/>
        <v>COMISIONES</v>
      </c>
      <c r="D73" s="52">
        <f>IF(B73,VLOOKUP(B73,PLAN,4,FALSE),"")</f>
        <v>757314.58</v>
      </c>
      <c r="E73" s="112"/>
    </row>
    <row r="74" spans="2:5" ht="11.25" customHeight="1" x14ac:dyDescent="0.25">
      <c r="B74" s="46">
        <v>502030201</v>
      </c>
      <c r="C74" s="23" t="str">
        <f t="shared" si="2"/>
        <v>COMISIONES PAGADAS POR INTERMEDIACIÓN DE VALORES:</v>
      </c>
      <c r="D74" s="52"/>
      <c r="E74" s="112"/>
    </row>
    <row r="75" spans="2:5" ht="11.25" customHeight="1" x14ac:dyDescent="0.25">
      <c r="B75" s="46">
        <v>50203020104</v>
      </c>
      <c r="C75" s="23" t="str">
        <f t="shared" si="2"/>
        <v>POR COMISIÓN EN OPERACIONES</v>
      </c>
      <c r="D75" s="52"/>
      <c r="E75" s="112"/>
    </row>
    <row r="76" spans="2:5" ht="11.25" customHeight="1" x14ac:dyDescent="0.25">
      <c r="B76" s="46">
        <v>5020312</v>
      </c>
      <c r="C76" s="23" t="str">
        <f t="shared" si="2"/>
        <v>OTROS GASTOS FINANCIEROS</v>
      </c>
      <c r="D76" s="52">
        <f>IF(B76,VLOOKUP(B76,PLAN,4,FALSE),"")</f>
        <v>517896.35</v>
      </c>
      <c r="E76" s="112"/>
    </row>
    <row r="77" spans="2:5" ht="11.25" customHeight="1" x14ac:dyDescent="0.25">
      <c r="B77" s="95">
        <v>50204</v>
      </c>
      <c r="C77" s="25" t="str">
        <f t="shared" si="2"/>
        <v>OTROS GASTOS</v>
      </c>
      <c r="D77" s="52"/>
      <c r="E77" s="112">
        <f>D78</f>
        <v>1264560.94</v>
      </c>
    </row>
    <row r="78" spans="2:5" ht="11.25" customHeight="1" x14ac:dyDescent="0.25">
      <c r="B78" s="46">
        <v>5020402</v>
      </c>
      <c r="C78" s="23" t="str">
        <f t="shared" si="2"/>
        <v>OTROS</v>
      </c>
      <c r="D78" s="52">
        <f>IF(B78,VLOOKUP(B78,PLAN,4,FALSE),"")</f>
        <v>1264560.94</v>
      </c>
      <c r="E78" s="112"/>
    </row>
    <row r="79" spans="2:5" ht="11.25" customHeight="1" x14ac:dyDescent="0.25">
      <c r="C79" s="26" t="s">
        <v>384</v>
      </c>
      <c r="D79" s="114"/>
      <c r="E79" s="117">
        <f>SUM(E29:E77)</f>
        <v>63565151.060000002</v>
      </c>
    </row>
    <row r="80" spans="2:5" s="49" customFormat="1" ht="18.75" customHeight="1" x14ac:dyDescent="0.2">
      <c r="B80" s="95">
        <v>600</v>
      </c>
      <c r="C80" s="36" t="str">
        <f t="shared" ref="C80:C88" si="3">IF(B80,VLOOKUP(B80,PLAN,2,FALSE),"")</f>
        <v>GANANCIA (PÉRDIDA) ANTES DE 15% A TRABAJADORES E IMPUESTO A LA RENTA DE OPERACIONES CONTINUADAS</v>
      </c>
      <c r="D80" s="136"/>
      <c r="E80" s="137">
        <f>E19-E79</f>
        <v>46883038.820000023</v>
      </c>
    </row>
    <row r="81" spans="2:7" s="49" customFormat="1" ht="18.75" customHeight="1" x14ac:dyDescent="0.2">
      <c r="B81" s="47">
        <v>601</v>
      </c>
      <c r="C81" s="19" t="str">
        <f t="shared" si="3"/>
        <v>15% PARTICIPACIÓN TRABAJADORES</v>
      </c>
      <c r="D81" s="138"/>
      <c r="E81" s="139">
        <f>E80*15%</f>
        <v>7032455.8230000036</v>
      </c>
    </row>
    <row r="82" spans="2:7" s="49" customFormat="1" ht="18.75" customHeight="1" x14ac:dyDescent="0.2">
      <c r="B82" s="95">
        <v>602</v>
      </c>
      <c r="C82" s="36" t="str">
        <f t="shared" si="3"/>
        <v>GANANCIA (PÉRDIDA) ANTES DE IMPUESTOS</v>
      </c>
      <c r="D82" s="136"/>
      <c r="E82" s="137">
        <f>E80-E81</f>
        <v>39850582.997000016</v>
      </c>
    </row>
    <row r="83" spans="2:7" s="49" customFormat="1" ht="18.75" customHeight="1" x14ac:dyDescent="0.2">
      <c r="B83" s="47">
        <v>603</v>
      </c>
      <c r="C83" s="19" t="str">
        <f t="shared" si="3"/>
        <v>IMPUESTO A LA RENTA CAUSADO</v>
      </c>
      <c r="D83" s="138"/>
      <c r="E83" s="139">
        <f>IF(B83,VLOOKUP(B83,PLAN,4,FALSE),"")</f>
        <v>10013394.17</v>
      </c>
    </row>
    <row r="84" spans="2:7" s="49" customFormat="1" ht="18.75" customHeight="1" x14ac:dyDescent="0.2">
      <c r="B84" s="95">
        <v>604</v>
      </c>
      <c r="C84" s="36" t="str">
        <f t="shared" si="3"/>
        <v>GANANCIA (PÉRDIDA) DE OPERACIONES CONTINUADAS ANTES DEL IMPUESTO DIFERIDO</v>
      </c>
      <c r="D84" s="136"/>
      <c r="E84" s="137">
        <f>E82-E83</f>
        <v>29837188.827000014</v>
      </c>
    </row>
    <row r="85" spans="2:7" s="49" customFormat="1" ht="18.75" customHeight="1" x14ac:dyDescent="0.2">
      <c r="B85" s="47">
        <v>606</v>
      </c>
      <c r="C85" s="19" t="str">
        <f t="shared" si="3"/>
        <v>(+) INGRESO POR IMPUESTO DIFERIDO</v>
      </c>
      <c r="E85" s="139">
        <f>IF(B85,VLOOKUP(B85,PLAN,4,FALSE),"")</f>
        <v>35013.47</v>
      </c>
    </row>
    <row r="86" spans="2:7" s="49" customFormat="1" ht="18.75" customHeight="1" x14ac:dyDescent="0.2">
      <c r="B86" s="95">
        <v>607</v>
      </c>
      <c r="C86" s="36" t="str">
        <f t="shared" si="3"/>
        <v>GANANCIA (PERDIDA) DE OPERACIONES CONTINUADAS</v>
      </c>
      <c r="D86" s="140"/>
      <c r="E86" s="137">
        <f>E84+E85</f>
        <v>29872202.297000013</v>
      </c>
    </row>
    <row r="87" spans="2:7" s="49" customFormat="1" ht="18.75" customHeight="1" x14ac:dyDescent="0.2">
      <c r="B87" s="47">
        <v>707</v>
      </c>
      <c r="C87" s="19" t="str">
        <f t="shared" si="3"/>
        <v>GANANCIA (PÉRDIDA) NETA DEL PERIODO</v>
      </c>
      <c r="E87" s="139">
        <f>E86</f>
        <v>29872202.297000013</v>
      </c>
    </row>
    <row r="88" spans="2:7" s="49" customFormat="1" ht="18.75" customHeight="1" x14ac:dyDescent="0.35">
      <c r="B88" s="105">
        <v>801</v>
      </c>
      <c r="C88" s="96" t="str">
        <f t="shared" si="3"/>
        <v>RESULTADO INTEGRAL TOTAL DEL AÑO</v>
      </c>
      <c r="D88" s="141"/>
      <c r="E88" s="142">
        <f>E87</f>
        <v>29872202.297000013</v>
      </c>
    </row>
    <row r="89" spans="2:7" ht="11.25" customHeight="1" x14ac:dyDescent="0.25">
      <c r="D89" s="111"/>
      <c r="E89" s="111"/>
    </row>
    <row r="90" spans="2:7" ht="11.25" customHeight="1" x14ac:dyDescent="0.25"/>
    <row r="91" spans="2:7" ht="11.25" customHeight="1" x14ac:dyDescent="0.25"/>
    <row r="92" spans="2:7" ht="11.25" customHeight="1" x14ac:dyDescent="0.25"/>
    <row r="93" spans="2:7" ht="11.25" customHeight="1" x14ac:dyDescent="0.25">
      <c r="C93" s="99" t="s">
        <v>248</v>
      </c>
      <c r="D93" s="50"/>
      <c r="E93" s="100" t="s">
        <v>249</v>
      </c>
      <c r="F93"/>
      <c r="G93"/>
    </row>
  </sheetData>
  <mergeCells count="4">
    <mergeCell ref="B1:E1"/>
    <mergeCell ref="B2:E2"/>
    <mergeCell ref="B3:E3"/>
    <mergeCell ref="D5:E5"/>
  </mergeCells>
  <pageMargins left="0.7" right="0.7" top="0.75" bottom="0.75" header="0.3" footer="0.3"/>
  <ignoredErrors>
    <ignoredError sqref="C6:E6 C84:E87 C83:D83 C8:E82 C7:D7" emptyCellReference="1"/>
    <ignoredError sqref="E83" formula="1" emptyCellReferenc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0"/>
  <sheetViews>
    <sheetView showGridLines="0" topLeftCell="B1" workbookViewId="0">
      <selection activeCell="D9" sqref="D9"/>
    </sheetView>
  </sheetViews>
  <sheetFormatPr baseColWidth="10" defaultRowHeight="15" x14ac:dyDescent="0.25"/>
  <cols>
    <col min="2" max="2" width="10.85546875" style="49" customWidth="1"/>
    <col min="3" max="3" width="45.85546875" style="32" customWidth="1"/>
    <col min="4" max="4" width="13.42578125" style="50" customWidth="1"/>
    <col min="5" max="5" width="13.5703125" style="50" customWidth="1"/>
    <col min="6" max="6" width="2.140625" customWidth="1"/>
    <col min="7" max="7" width="9.7109375" customWidth="1"/>
    <col min="8" max="8" width="33.42578125" customWidth="1"/>
    <col min="9" max="9" width="12.5703125" style="21" customWidth="1"/>
    <col min="10" max="10" width="13.5703125" style="21" customWidth="1"/>
    <col min="11" max="11" width="17.42578125" customWidth="1"/>
  </cols>
  <sheetData>
    <row r="1" spans="2:10" s="16" customFormat="1" ht="18.75" customHeight="1" x14ac:dyDescent="0.2">
      <c r="B1" s="273" t="s">
        <v>242</v>
      </c>
      <c r="C1" s="273"/>
      <c r="D1" s="273"/>
      <c r="E1" s="273"/>
      <c r="F1" s="273"/>
      <c r="G1" s="273"/>
      <c r="H1" s="273"/>
      <c r="I1" s="273"/>
      <c r="J1" s="273"/>
    </row>
    <row r="2" spans="2:10" s="16" customFormat="1" ht="18.75" customHeight="1" x14ac:dyDescent="0.2">
      <c r="B2" s="273" t="s">
        <v>243</v>
      </c>
      <c r="C2" s="273"/>
      <c r="D2" s="273"/>
      <c r="E2" s="273"/>
      <c r="F2" s="273"/>
      <c r="G2" s="273"/>
      <c r="H2" s="273"/>
      <c r="I2" s="273"/>
      <c r="J2" s="273"/>
    </row>
    <row r="3" spans="2:10" s="16" customFormat="1" ht="18.75" customHeight="1" x14ac:dyDescent="0.2">
      <c r="B3" s="273" t="s">
        <v>244</v>
      </c>
      <c r="C3" s="273"/>
      <c r="D3" s="273"/>
      <c r="E3" s="273"/>
      <c r="F3" s="273"/>
      <c r="G3" s="273"/>
      <c r="H3" s="273"/>
      <c r="I3" s="273"/>
      <c r="J3" s="273"/>
    </row>
    <row r="4" spans="2:10" s="16" customFormat="1" ht="18.75" customHeight="1" x14ac:dyDescent="0.2">
      <c r="B4" s="20"/>
      <c r="C4" s="17"/>
      <c r="D4" s="37"/>
      <c r="E4" s="37"/>
    </row>
    <row r="5" spans="2:10" s="6" customFormat="1" x14ac:dyDescent="0.25">
      <c r="B5" s="24" t="s">
        <v>245</v>
      </c>
      <c r="D5" s="274" t="s">
        <v>413</v>
      </c>
      <c r="E5" s="274"/>
      <c r="G5" s="24" t="s">
        <v>245</v>
      </c>
      <c r="I5" s="274" t="s">
        <v>413</v>
      </c>
      <c r="J5" s="274"/>
    </row>
    <row r="6" spans="2:10" s="6" customFormat="1" ht="13.5" customHeight="1" x14ac:dyDescent="0.25">
      <c r="B6" s="231">
        <f>PLANC!A2</f>
        <v>1</v>
      </c>
      <c r="C6" s="31" t="str">
        <f>IF(B6,VLOOKUP(B6,PLAN,2,FALSE),"")</f>
        <v>ACTIVO</v>
      </c>
      <c r="G6" s="77">
        <v>2</v>
      </c>
      <c r="H6" s="33" t="str">
        <f t="shared" ref="H6:H13" si="0">IF(G6,VLOOKUP(G6,PLAN,2,FALSE),"")</f>
        <v>PASIVO</v>
      </c>
      <c r="I6" s="66"/>
      <c r="J6" s="66"/>
    </row>
    <row r="7" spans="2:10" s="6" customFormat="1" ht="13.5" customHeight="1" x14ac:dyDescent="0.25">
      <c r="B7" s="232">
        <f>PLANC!A3</f>
        <v>101</v>
      </c>
      <c r="C7" s="62" t="str">
        <f>IF(B7,VLOOKUP(B7,PLAN,2,FALSE),"")</f>
        <v>ACTIVO CORRIENTE</v>
      </c>
      <c r="D7" s="61"/>
      <c r="E7" s="61"/>
      <c r="G7" s="74">
        <v>201</v>
      </c>
      <c r="H7" s="36" t="str">
        <f t="shared" si="0"/>
        <v>PASIVO CORRIENTE</v>
      </c>
      <c r="I7" s="66"/>
      <c r="J7" s="66"/>
    </row>
    <row r="8" spans="2:10" s="6" customFormat="1" ht="13.5" customHeight="1" x14ac:dyDescent="0.25">
      <c r="B8" s="233">
        <f>PLANC!A4</f>
        <v>10101</v>
      </c>
      <c r="C8" s="63" t="str">
        <f t="shared" ref="C8:C12" si="1">IF(B8,VLOOKUP(B8,PLAN,2,FALSE),"")</f>
        <v>EFECTIVO Y EQUIVALENTES DE EFECTIVO</v>
      </c>
      <c r="D8" s="64"/>
      <c r="E8" s="65">
        <f>(D9+D10)</f>
        <v>5679442.0500000007</v>
      </c>
      <c r="G8" s="72">
        <v>20103</v>
      </c>
      <c r="H8" s="63" t="str">
        <f t="shared" si="0"/>
        <v>CUENTAS Y DOCUMENTOS POR PAGAR</v>
      </c>
      <c r="I8" s="42"/>
      <c r="J8" s="56">
        <f>SUM(I9:I11)-I10</f>
        <v>30426201.680000003</v>
      </c>
    </row>
    <row r="9" spans="2:10" ht="13.5" customHeight="1" x14ac:dyDescent="0.25">
      <c r="B9" s="234">
        <f>PLANC!A5</f>
        <v>1010101</v>
      </c>
      <c r="C9" s="84" t="str">
        <f>IF(B9,VLOOKUP(B9,PLAN,2,FALSE),"")</f>
        <v>CAJA</v>
      </c>
      <c r="D9" s="52">
        <f>IF(B9,VLOOKUP(B9,PLAN,5,FALSE),"")</f>
        <v>140890.48000000001</v>
      </c>
      <c r="E9" s="53"/>
      <c r="G9" s="75">
        <v>2010301</v>
      </c>
      <c r="H9" s="84" t="str">
        <f t="shared" si="0"/>
        <v>LOCALES</v>
      </c>
      <c r="I9" s="52">
        <f t="shared" ref="I9:I13" si="2">IF(G9,VLOOKUP(G9,PLAN,5,FALSE),"")</f>
        <v>27821378.52</v>
      </c>
      <c r="J9" s="68"/>
    </row>
    <row r="10" spans="2:10" ht="13.5" customHeight="1" x14ac:dyDescent="0.25">
      <c r="B10" s="234">
        <f>PLANC!A7</f>
        <v>1010103</v>
      </c>
      <c r="C10" s="84" t="str">
        <f t="shared" si="1"/>
        <v>INSTITUCIONES FINANCIERAS PRIVADAS</v>
      </c>
      <c r="D10" s="52">
        <f>IF(B10,VLOOKUP(B10,PLAN,5,FALSE),"")</f>
        <v>5538551.5700000003</v>
      </c>
      <c r="E10" s="53"/>
      <c r="G10" s="75">
        <v>201030103</v>
      </c>
      <c r="H10" s="84" t="str">
        <f t="shared" si="0"/>
        <v>OTRAS</v>
      </c>
      <c r="I10" s="52">
        <f t="shared" si="2"/>
        <v>27821378.52</v>
      </c>
      <c r="J10" s="68"/>
    </row>
    <row r="11" spans="2:10" ht="13.5" customHeight="1" x14ac:dyDescent="0.25">
      <c r="B11" s="235">
        <f>PLANC!A8</f>
        <v>10102</v>
      </c>
      <c r="C11" s="63" t="str">
        <f>IF(B11,VLOOKUP(B11,PLAN,2,FALSE),"")</f>
        <v>ACTIVOS FINANCIEROS</v>
      </c>
      <c r="D11" s="52"/>
      <c r="E11" s="51">
        <f>SUM(D12:D13)</f>
        <v>113295301.36</v>
      </c>
      <c r="F11" s="35"/>
      <c r="G11" s="75">
        <v>2010302</v>
      </c>
      <c r="H11" s="84" t="str">
        <f t="shared" si="0"/>
        <v>DEL EXTERIOR</v>
      </c>
      <c r="I11" s="52">
        <f t="shared" si="2"/>
        <v>2604823.16</v>
      </c>
      <c r="J11" s="68"/>
    </row>
    <row r="12" spans="2:10" ht="13.5" customHeight="1" x14ac:dyDescent="0.25">
      <c r="B12" s="236">
        <f>PLANC!A113</f>
        <v>1010205</v>
      </c>
      <c r="C12" s="84" t="str">
        <f t="shared" si="1"/>
        <v>DOCUMENTOS Y CUENTAS POR COBRAR NO RELACIONADOS</v>
      </c>
      <c r="D12" s="52">
        <f>IF(B12,VLOOKUP(B12,PLAN,5,FALSE),"")</f>
        <v>125401350.97</v>
      </c>
      <c r="G12" s="72">
        <v>20104</v>
      </c>
      <c r="H12" s="63" t="str">
        <f t="shared" si="0"/>
        <v>OBLIGACIONES CON INSTITUCIONES FINANCIERAS</v>
      </c>
      <c r="I12" s="52">
        <f t="shared" si="2"/>
        <v>0</v>
      </c>
      <c r="J12" s="43">
        <f>I13</f>
        <v>14673846.58</v>
      </c>
    </row>
    <row r="13" spans="2:10" ht="13.5" customHeight="1" x14ac:dyDescent="0.25">
      <c r="B13" s="237">
        <f>PLANC!A143</f>
        <v>1010207</v>
      </c>
      <c r="C13" s="63" t="str">
        <f t="shared" ref="C13:C23" si="3">IF(B13,VLOOKUP(B13,PLAN,2,FALSE),"")</f>
        <v>PROVISIÓN POR CUENTAS INCOBRABLES Y DETERIORO</v>
      </c>
      <c r="D13" s="52">
        <f>IF(B13,VLOOKUP(B13,PLAN,5,FALSE),"")</f>
        <v>-12106049.609999999</v>
      </c>
      <c r="G13" s="75">
        <v>2010401</v>
      </c>
      <c r="H13" s="84" t="str">
        <f t="shared" si="0"/>
        <v>LOCALES</v>
      </c>
      <c r="I13" s="52">
        <f t="shared" si="2"/>
        <v>14673846.58</v>
      </c>
      <c r="J13" s="68"/>
    </row>
    <row r="14" spans="2:10" ht="13.5" customHeight="1" x14ac:dyDescent="0.25">
      <c r="B14" s="237">
        <f>PLANC!A144</f>
        <v>10103</v>
      </c>
      <c r="C14" s="63" t="str">
        <f t="shared" si="3"/>
        <v>INVENTARIOS</v>
      </c>
      <c r="D14" s="52"/>
      <c r="E14" s="51">
        <f>SUM(D15:D18)</f>
        <v>29410763.489999998</v>
      </c>
      <c r="G14" s="72">
        <v>20106</v>
      </c>
      <c r="H14" s="63" t="str">
        <f t="shared" ref="H14:H25" si="4">IF(G14,VLOOKUP(G14,PLAN,2,FALSE),"")</f>
        <v>PORCIÓN CORRIENTE DE VALORES EMITIDOS</v>
      </c>
      <c r="I14" s="52">
        <f t="shared" ref="I14:I23" si="5">IF(G14,VLOOKUP(G14,PLAN,5,FALSE),"")</f>
        <v>1724619.53</v>
      </c>
      <c r="J14" s="56">
        <f>SUM(I15:I16)</f>
        <v>1724619.53</v>
      </c>
    </row>
    <row r="15" spans="2:10" ht="13.5" customHeight="1" x14ac:dyDescent="0.25">
      <c r="B15" s="234">
        <f>PLANC!A148</f>
        <v>1010304</v>
      </c>
      <c r="C15" s="84" t="str">
        <f t="shared" si="3"/>
        <v>INVENTARIOS DE SUMINISTROS O MATERIALES A SER CONSUMIDOS EN LA PRESTACION DEL SERVICIO</v>
      </c>
      <c r="D15" s="52">
        <f>IF(B15,VLOOKUP(B15,PLAN,5,FALSE),"")</f>
        <v>770250.23999999999</v>
      </c>
      <c r="E15" s="93"/>
      <c r="G15" s="75">
        <v>2010602</v>
      </c>
      <c r="H15" s="84" t="str">
        <f t="shared" si="4"/>
        <v>PAPEL COMERCIAL</v>
      </c>
      <c r="I15" s="52">
        <f t="shared" si="5"/>
        <v>0</v>
      </c>
      <c r="J15" s="68"/>
    </row>
    <row r="16" spans="2:10" ht="13.5" customHeight="1" x14ac:dyDescent="0.25">
      <c r="B16" s="46">
        <v>1010306</v>
      </c>
      <c r="C16" s="84" t="str">
        <f t="shared" si="3"/>
        <v>INVENTARIOS DE PROD. TERM. Y MERCAD. EN ALMACÉN - COMPRADO A  TERCEROS</v>
      </c>
      <c r="D16" s="52">
        <f>IF(B16,VLOOKUP(B16,PLAN,5,FALSE),"")</f>
        <v>26945991.27</v>
      </c>
      <c r="E16" s="40"/>
      <c r="G16" s="75">
        <v>2010603</v>
      </c>
      <c r="H16" s="84" t="str">
        <f t="shared" si="4"/>
        <v>VALORES DE TITULARIZACIÓN</v>
      </c>
      <c r="I16" s="52">
        <f t="shared" si="5"/>
        <v>1724619.53</v>
      </c>
      <c r="J16" s="68"/>
    </row>
    <row r="17" spans="2:11" ht="13.5" customHeight="1" x14ac:dyDescent="0.25">
      <c r="B17" s="46">
        <v>1010307</v>
      </c>
      <c r="C17" s="84" t="str">
        <f t="shared" si="3"/>
        <v>MERCADERÍAS EN TRÁNSITO</v>
      </c>
      <c r="D17" s="52">
        <f>IF(B17,VLOOKUP(B17,PLAN,5,FALSE),"")</f>
        <v>1657294.54</v>
      </c>
      <c r="E17" s="40"/>
      <c r="G17" s="72">
        <v>20107</v>
      </c>
      <c r="H17" s="63" t="str">
        <f t="shared" si="4"/>
        <v>OTRAS OBLIGACIONES CORRIENTES</v>
      </c>
      <c r="I17" s="52">
        <f t="shared" si="5"/>
        <v>0</v>
      </c>
      <c r="J17" s="56">
        <f>SUM(I18:I23)</f>
        <v>23959456.589999996</v>
      </c>
    </row>
    <row r="18" spans="2:11" ht="13.5" customHeight="1" x14ac:dyDescent="0.25">
      <c r="B18" s="46">
        <v>1010311</v>
      </c>
      <c r="C18" s="84" t="str">
        <f t="shared" si="3"/>
        <v>INVENTARIOS REPUESTOS, HERRAMIENTAS Y ACCESORIOS</v>
      </c>
      <c r="D18" s="52">
        <f>IF(B18,VLOOKUP(B18,PLAN,5,FALSE),"")</f>
        <v>37227.440000000002</v>
      </c>
      <c r="E18" s="40"/>
      <c r="G18" s="75">
        <v>2010701</v>
      </c>
      <c r="H18" s="84" t="str">
        <f t="shared" si="4"/>
        <v>CON LA ADMINISTRACIÓN TRIBUTARIA</v>
      </c>
      <c r="I18" s="52">
        <f t="shared" si="5"/>
        <v>6052872.1200000001</v>
      </c>
      <c r="J18" s="68"/>
    </row>
    <row r="19" spans="2:11" ht="13.5" customHeight="1" x14ac:dyDescent="0.25">
      <c r="B19" s="45">
        <v>10104</v>
      </c>
      <c r="C19" s="63" t="str">
        <f t="shared" si="3"/>
        <v>SERVICIOS Y OTROS PAGOS ANTICIPADOS</v>
      </c>
      <c r="D19" s="52"/>
      <c r="E19" s="51">
        <f>SUM(D20:D21)</f>
        <v>1717820.42</v>
      </c>
      <c r="G19" s="75">
        <v>2010702</v>
      </c>
      <c r="H19" s="84" t="str">
        <f t="shared" si="4"/>
        <v>IMPUESTO A LA RENTA POR PAGAR DEL EJERCICIO</v>
      </c>
      <c r="I19" s="52">
        <f t="shared" si="5"/>
        <v>9647968.5999999996</v>
      </c>
      <c r="J19" s="68"/>
    </row>
    <row r="20" spans="2:11" ht="13.5" customHeight="1" x14ac:dyDescent="0.25">
      <c r="B20" s="46">
        <v>1010403</v>
      </c>
      <c r="C20" s="84" t="str">
        <f t="shared" si="3"/>
        <v>ANTICIPOS A PROVEEDORES</v>
      </c>
      <c r="D20" s="52">
        <f t="shared" ref="D20:D25" si="6">IF(B20,VLOOKUP(B20,PLAN,5,FALSE),"")</f>
        <v>1717820.42</v>
      </c>
      <c r="E20" s="53"/>
      <c r="G20" s="75">
        <v>2010703</v>
      </c>
      <c r="H20" s="84" t="str">
        <f t="shared" si="4"/>
        <v>CON EL IESS</v>
      </c>
      <c r="I20" s="52">
        <f t="shared" si="5"/>
        <v>222849.62</v>
      </c>
      <c r="J20" s="68"/>
    </row>
    <row r="21" spans="2:11" ht="13.5" customHeight="1" x14ac:dyDescent="0.25">
      <c r="B21" s="46">
        <v>1010404</v>
      </c>
      <c r="C21" s="84" t="str">
        <f t="shared" si="3"/>
        <v>OTROS ANTICIPOS ENTREGADOS</v>
      </c>
      <c r="D21" s="52">
        <f t="shared" si="6"/>
        <v>0</v>
      </c>
      <c r="E21" s="53"/>
      <c r="G21" s="75">
        <v>2010704</v>
      </c>
      <c r="H21" s="84" t="str">
        <f t="shared" si="4"/>
        <v>POR BENEFICIOS DE LEY A EMPLEADOS</v>
      </c>
      <c r="I21" s="52">
        <f t="shared" si="5"/>
        <v>1272409.96</v>
      </c>
      <c r="J21" s="68"/>
    </row>
    <row r="22" spans="2:11" ht="13.5" customHeight="1" x14ac:dyDescent="0.25">
      <c r="B22" s="47">
        <v>10108</v>
      </c>
      <c r="C22" s="63" t="str">
        <f t="shared" si="3"/>
        <v>OTROS ACTIVOS CORRIENTES</v>
      </c>
      <c r="D22" s="52">
        <f t="shared" si="6"/>
        <v>668131.44999999995</v>
      </c>
      <c r="E22" s="51">
        <f>D22</f>
        <v>668131.44999999995</v>
      </c>
      <c r="G22" s="75">
        <v>2010705</v>
      </c>
      <c r="H22" s="84" t="str">
        <f t="shared" si="4"/>
        <v>PARTICIPACIÓN TRABAJADORES POR PAGAR DEL EJERCICIO</v>
      </c>
      <c r="I22" s="52">
        <f t="shared" si="5"/>
        <v>6763356.29</v>
      </c>
      <c r="J22" s="68"/>
    </row>
    <row r="23" spans="2:11" ht="13.5" customHeight="1" x14ac:dyDescent="0.25">
      <c r="B23" s="46">
        <v>1010501</v>
      </c>
      <c r="C23" s="84" t="str">
        <f t="shared" si="3"/>
        <v>CRÉDITO TRIBUTARIO A FAVOR DE LA EMPRESA (IVA)</v>
      </c>
      <c r="D23" s="52">
        <f t="shared" si="6"/>
        <v>0</v>
      </c>
      <c r="E23" s="53"/>
      <c r="G23" s="75">
        <v>2010707</v>
      </c>
      <c r="H23" s="84" t="str">
        <f t="shared" si="4"/>
        <v>OTROS</v>
      </c>
      <c r="I23" s="52">
        <f t="shared" si="5"/>
        <v>0</v>
      </c>
      <c r="J23" s="68"/>
    </row>
    <row r="24" spans="2:11" ht="13.5" customHeight="1" x14ac:dyDescent="0.25">
      <c r="B24" s="22"/>
      <c r="C24" s="104" t="s">
        <v>100</v>
      </c>
      <c r="D24" s="52" t="str">
        <f t="shared" si="6"/>
        <v/>
      </c>
      <c r="E24" s="59">
        <f>SUM(E8:E22)</f>
        <v>150771458.76999998</v>
      </c>
      <c r="G24" s="72">
        <v>20113</v>
      </c>
      <c r="H24" s="63" t="str">
        <f t="shared" si="4"/>
        <v>OTROS PASIVOS CORRIENTES</v>
      </c>
      <c r="I24" s="52"/>
      <c r="J24" s="43">
        <f>I25</f>
        <v>2072340.73</v>
      </c>
    </row>
    <row r="25" spans="2:11" ht="13.5" customHeight="1" x14ac:dyDescent="0.25">
      <c r="B25" s="48">
        <v>102</v>
      </c>
      <c r="C25" s="62" t="str">
        <f t="shared" ref="C25:C51" si="7">IF(B25,VLOOKUP(B25,PLAN,2,FALSE),"")</f>
        <v>ACTIVOS NO CORRIENTES</v>
      </c>
      <c r="D25" s="52">
        <f t="shared" si="6"/>
        <v>0</v>
      </c>
      <c r="E25" s="54"/>
      <c r="G25" s="75">
        <v>2011312</v>
      </c>
      <c r="H25" s="84" t="str">
        <f t="shared" si="4"/>
        <v>OTROS</v>
      </c>
      <c r="I25" s="52">
        <f>IF(G25,VLOOKUP(G25,PLAN,5,FALSE),"")</f>
        <v>2072340.73</v>
      </c>
      <c r="J25" s="68"/>
    </row>
    <row r="26" spans="2:11" ht="13.5" customHeight="1" x14ac:dyDescent="0.25">
      <c r="B26" s="47">
        <v>10201</v>
      </c>
      <c r="C26" s="63" t="str">
        <f t="shared" si="7"/>
        <v>PROPIEDAD, PLANTA Y EQUIPO</v>
      </c>
      <c r="D26" s="52"/>
      <c r="E26" s="56">
        <f>SUM(D27:D37)</f>
        <v>61101043.730000019</v>
      </c>
      <c r="G26" s="78"/>
      <c r="H26" s="228" t="s">
        <v>195</v>
      </c>
      <c r="I26" s="52" t="str">
        <f>IF(G26,VLOOKUP(G26,PLAN,4,FALSE),"")</f>
        <v/>
      </c>
      <c r="J26" s="265">
        <f>SUM(J8:J24)</f>
        <v>72856465.109999999</v>
      </c>
    </row>
    <row r="27" spans="2:11" ht="13.5" customHeight="1" x14ac:dyDescent="0.25">
      <c r="B27" s="46">
        <v>1020101</v>
      </c>
      <c r="C27" s="84" t="str">
        <f t="shared" si="7"/>
        <v>TERRENOS</v>
      </c>
      <c r="D27" s="52">
        <f t="shared" ref="D27:D37" si="8">IF(B27,VLOOKUP(B27,PLAN,5,FALSE),"")</f>
        <v>8338470.6500000004</v>
      </c>
      <c r="E27" s="58"/>
      <c r="G27" s="74">
        <v>202</v>
      </c>
      <c r="H27" s="62" t="str">
        <f t="shared" ref="H27" si="9">IF(G27,VLOOKUP(G27,PLAN,2,FALSE),"")</f>
        <v>PASIVO NO CORRIENTE</v>
      </c>
      <c r="I27" s="52"/>
      <c r="J27" s="68"/>
    </row>
    <row r="28" spans="2:11" ht="13.5" customHeight="1" x14ac:dyDescent="0.25">
      <c r="B28" s="46">
        <v>1020102</v>
      </c>
      <c r="C28" s="84" t="str">
        <f t="shared" si="7"/>
        <v>EDIFICIOS</v>
      </c>
      <c r="D28" s="52">
        <f t="shared" si="8"/>
        <v>19747651.66</v>
      </c>
      <c r="E28" s="58"/>
      <c r="G28" s="76">
        <v>20207</v>
      </c>
      <c r="H28" s="63" t="str">
        <f t="shared" ref="H28:H33" si="10">IF(G28,VLOOKUP(G28,PLAN,2,FALSE),"")</f>
        <v>PROVISIONES POR BENEFICIOS A EMPLEADOS</v>
      </c>
      <c r="I28" s="52"/>
      <c r="J28" s="56">
        <f>SUM(I29:I30)</f>
        <v>8152508.6100000003</v>
      </c>
    </row>
    <row r="29" spans="2:11" ht="13.5" customHeight="1" x14ac:dyDescent="0.25">
      <c r="B29" s="46">
        <v>1020103</v>
      </c>
      <c r="C29" s="84" t="str">
        <f t="shared" si="7"/>
        <v>CONSTRUCCIONES EN CURSO</v>
      </c>
      <c r="D29" s="52">
        <f t="shared" si="8"/>
        <v>1005267.32</v>
      </c>
      <c r="E29" s="58"/>
      <c r="G29" s="75">
        <v>2020701</v>
      </c>
      <c r="H29" s="84" t="str">
        <f t="shared" si="10"/>
        <v>JUBILACION PATRONAL</v>
      </c>
      <c r="I29" s="52">
        <f>IF(G29,VLOOKUP(G29,PLAN,5,FALSE),"")</f>
        <v>6851018.3600000003</v>
      </c>
      <c r="J29" s="68"/>
      <c r="K29" s="70"/>
    </row>
    <row r="30" spans="2:11" ht="13.5" customHeight="1" x14ac:dyDescent="0.25">
      <c r="B30" s="46">
        <v>1020104</v>
      </c>
      <c r="C30" s="84" t="str">
        <f t="shared" si="7"/>
        <v>INSTALACIONES</v>
      </c>
      <c r="D30" s="52">
        <f t="shared" si="8"/>
        <v>31681380.050000001</v>
      </c>
      <c r="E30" s="58"/>
      <c r="G30" s="75">
        <v>2020702</v>
      </c>
      <c r="H30" s="84" t="str">
        <f t="shared" si="10"/>
        <v>OTROS BENEFICIOS NO CORRIENTES PARA LOS EMPLEADOS</v>
      </c>
      <c r="I30" s="52">
        <f>IF(G30,VLOOKUP(G30,PLAN,5,FALSE),"")</f>
        <v>1301490.25</v>
      </c>
      <c r="K30" s="70"/>
    </row>
    <row r="31" spans="2:11" ht="13.5" customHeight="1" x14ac:dyDescent="0.25">
      <c r="B31" s="46">
        <v>1020105</v>
      </c>
      <c r="C31" s="84" t="str">
        <f t="shared" si="7"/>
        <v>MUEBLES Y ENSERES</v>
      </c>
      <c r="D31" s="52">
        <f t="shared" si="8"/>
        <v>8686186.6300000008</v>
      </c>
      <c r="E31" s="58"/>
      <c r="G31" s="72">
        <v>20209</v>
      </c>
      <c r="H31" s="63" t="str">
        <f t="shared" si="10"/>
        <v>PASIVO DIFERIDO</v>
      </c>
      <c r="J31" s="43">
        <f>I32</f>
        <v>1861061.69</v>
      </c>
    </row>
    <row r="32" spans="2:11" ht="13.5" customHeight="1" x14ac:dyDescent="0.25">
      <c r="B32" s="46">
        <v>1020106</v>
      </c>
      <c r="C32" s="84" t="str">
        <f t="shared" si="7"/>
        <v>MAQUINARIA Y EQUIPO</v>
      </c>
      <c r="D32" s="52">
        <f t="shared" si="8"/>
        <v>5620827.9900000002</v>
      </c>
      <c r="E32" s="58"/>
      <c r="G32" s="75">
        <v>2020902</v>
      </c>
      <c r="H32" s="84" t="str">
        <f t="shared" si="10"/>
        <v>PASIVOS POR IMPUESTOS DIFERIDOS</v>
      </c>
      <c r="I32" s="52">
        <f>IF(G32,VLOOKUP(G32,PLAN,5,FALSE),"")</f>
        <v>1861061.69</v>
      </c>
      <c r="J32" s="68"/>
    </row>
    <row r="33" spans="2:11" ht="13.5" customHeight="1" x14ac:dyDescent="0.25">
      <c r="B33" s="46">
        <v>1020108</v>
      </c>
      <c r="C33" s="84" t="str">
        <f t="shared" si="7"/>
        <v>EQUIPO DE COMPUTACIÓN</v>
      </c>
      <c r="D33" s="52">
        <f t="shared" si="8"/>
        <v>5250135.84</v>
      </c>
      <c r="E33" s="58"/>
      <c r="G33" s="72">
        <v>20210</v>
      </c>
      <c r="H33" s="63" t="str">
        <f t="shared" si="10"/>
        <v>OTROS PASIVOS NO CORRIENTES</v>
      </c>
      <c r="I33" s="52"/>
      <c r="J33" s="43">
        <v>178944.38</v>
      </c>
    </row>
    <row r="34" spans="2:11" ht="13.5" customHeight="1" x14ac:dyDescent="0.25">
      <c r="B34" s="46">
        <v>1020109</v>
      </c>
      <c r="C34" s="84" t="str">
        <f t="shared" si="7"/>
        <v>VEHÍCULOS, EQUIPOS DE TRASPORTE Y EQUIPO CAMINERO MÓVIL</v>
      </c>
      <c r="D34" s="52">
        <f t="shared" si="8"/>
        <v>405309.73</v>
      </c>
      <c r="E34" s="58"/>
      <c r="G34" s="34"/>
      <c r="H34" s="228" t="s">
        <v>207</v>
      </c>
      <c r="I34" s="42"/>
      <c r="J34" s="70">
        <f>SUM(J28:J33)</f>
        <v>10192514.680000002</v>
      </c>
    </row>
    <row r="35" spans="2:11" ht="13.5" customHeight="1" x14ac:dyDescent="0.25">
      <c r="B35" s="46">
        <v>1020110</v>
      </c>
      <c r="C35" s="84" t="str">
        <f t="shared" si="7"/>
        <v>OTROS PROPIEDADES, PLANTA Y EQUIPO</v>
      </c>
      <c r="D35" s="52">
        <f t="shared" si="8"/>
        <v>2124188.81</v>
      </c>
      <c r="E35" s="58"/>
      <c r="G35" s="34"/>
      <c r="H35" s="229" t="s">
        <v>246</v>
      </c>
      <c r="I35" s="67"/>
      <c r="J35" s="71">
        <f>SUM(J34+J26)</f>
        <v>83048979.790000007</v>
      </c>
    </row>
    <row r="36" spans="2:11" ht="13.5" customHeight="1" x14ac:dyDescent="0.25">
      <c r="B36" s="46">
        <v>1020111</v>
      </c>
      <c r="C36" s="84" t="str">
        <f t="shared" si="7"/>
        <v>REPUESTOS Y HERRAMIENTAS</v>
      </c>
      <c r="D36" s="52">
        <f t="shared" si="8"/>
        <v>23517.93</v>
      </c>
      <c r="E36" s="58"/>
      <c r="G36" s="79">
        <v>3</v>
      </c>
      <c r="H36" s="230" t="str">
        <f t="shared" ref="H36:H49" si="11">IF(G36,VLOOKUP(G36,PLAN,2,FALSE),"")</f>
        <v>PATRIMONIO</v>
      </c>
      <c r="K36" s="92"/>
    </row>
    <row r="37" spans="2:11" ht="18" customHeight="1" x14ac:dyDescent="0.25">
      <c r="B37" s="46">
        <v>1020112</v>
      </c>
      <c r="C37" s="84" t="str">
        <f t="shared" si="7"/>
        <v>(-) DEPRECIACIÓN ACUMULADA PROPIEDADES, PLANTA Y EQUIPO</v>
      </c>
      <c r="D37" s="52">
        <f t="shared" si="8"/>
        <v>-21781892.879999999</v>
      </c>
      <c r="E37" s="58"/>
      <c r="G37" s="80">
        <v>30</v>
      </c>
      <c r="H37" s="36" t="str">
        <f t="shared" si="11"/>
        <v>PATRIMONIO NETO ATRIBUIBLE A LOS PROPIETARIOS DE LA CONTROLADORA</v>
      </c>
    </row>
    <row r="38" spans="2:11" ht="13.5" customHeight="1" x14ac:dyDescent="0.25">
      <c r="B38" s="47">
        <v>10202</v>
      </c>
      <c r="C38" s="19" t="str">
        <f t="shared" si="7"/>
        <v>PROPIEDADES DE INVERSIÓN</v>
      </c>
      <c r="D38" s="52"/>
      <c r="E38" s="56">
        <f>SUM(D39:D41)</f>
        <v>15538962.879999999</v>
      </c>
      <c r="G38" s="80">
        <v>301</v>
      </c>
      <c r="H38" s="62" t="str">
        <f t="shared" si="11"/>
        <v>CAPITAL</v>
      </c>
      <c r="I38" s="38"/>
      <c r="J38" s="39">
        <f>I39</f>
        <v>10000000</v>
      </c>
    </row>
    <row r="39" spans="2:11" ht="13.5" customHeight="1" x14ac:dyDescent="0.25">
      <c r="B39" s="46">
        <v>1020201</v>
      </c>
      <c r="C39" s="22" t="str">
        <f t="shared" si="7"/>
        <v>TERRENOS</v>
      </c>
      <c r="D39" s="52">
        <f>IF(B39,VLOOKUP(B39,PLAN,5,FALSE),"")</f>
        <v>1717232.55</v>
      </c>
      <c r="E39" s="58"/>
      <c r="G39" s="75">
        <v>30101</v>
      </c>
      <c r="H39" s="84" t="str">
        <f t="shared" si="11"/>
        <v>CAPITAL SUSCRITO O  ASIGNADO</v>
      </c>
      <c r="I39" s="52">
        <f>IF(G39,VLOOKUP(G39,PLAN,5,FALSE),"")</f>
        <v>10000000</v>
      </c>
      <c r="J39" s="41"/>
    </row>
    <row r="40" spans="2:11" ht="13.5" customHeight="1" x14ac:dyDescent="0.25">
      <c r="B40" s="46">
        <v>1020202</v>
      </c>
      <c r="C40" s="22" t="str">
        <f t="shared" si="7"/>
        <v>EDIFICIOS</v>
      </c>
      <c r="D40" s="52">
        <f>IF(B40,VLOOKUP(B40,PLAN,5,FALSE),"")</f>
        <v>15707026.939999999</v>
      </c>
      <c r="E40" s="58"/>
      <c r="G40" s="80">
        <v>304</v>
      </c>
      <c r="H40" s="62" t="str">
        <f t="shared" si="11"/>
        <v>RESERVAS</v>
      </c>
      <c r="I40" s="42"/>
      <c r="J40" s="39">
        <f>SUM(I41:I42)</f>
        <v>5071392.07</v>
      </c>
    </row>
    <row r="41" spans="2:11" ht="13.5" customHeight="1" x14ac:dyDescent="0.25">
      <c r="B41" s="46">
        <v>1020203</v>
      </c>
      <c r="C41" s="84" t="str">
        <f t="shared" si="7"/>
        <v>(-) DEPRECIACION ACUMULADA DE PROPIEDADES DE INVERSIÓN</v>
      </c>
      <c r="D41" s="52">
        <f>IF(B41,VLOOKUP(B41,PLAN,5,FALSE),"")</f>
        <v>-1885296.61</v>
      </c>
      <c r="E41" s="58"/>
      <c r="G41" s="75">
        <v>30401</v>
      </c>
      <c r="H41" s="84" t="str">
        <f t="shared" si="11"/>
        <v>RESERVA LEGAL</v>
      </c>
      <c r="I41" s="52">
        <f>IF(G41,VLOOKUP(G41,PLAN,5,FALSE),"")</f>
        <v>5000000</v>
      </c>
      <c r="J41" s="41"/>
    </row>
    <row r="42" spans="2:11" ht="13.5" customHeight="1" x14ac:dyDescent="0.25">
      <c r="B42" s="47">
        <v>10204</v>
      </c>
      <c r="C42" s="63" t="str">
        <f t="shared" si="7"/>
        <v>ACTIVO INTANGIBLE</v>
      </c>
      <c r="D42" s="52"/>
      <c r="E42" s="56">
        <f>SUM(D43:D45)</f>
        <v>8440272.5</v>
      </c>
      <c r="G42" s="75">
        <v>30402</v>
      </c>
      <c r="H42" s="84" t="str">
        <f t="shared" si="11"/>
        <v>RESERVAS FACULTATIVA Y ESTATUTARIA</v>
      </c>
      <c r="I42" s="52">
        <f>IF(G42,VLOOKUP(G42,PLAN,5,FALSE),"")</f>
        <v>71392.070000000007</v>
      </c>
      <c r="J42" s="41"/>
    </row>
    <row r="43" spans="2:11" ht="13.5" customHeight="1" x14ac:dyDescent="0.25">
      <c r="B43" s="46">
        <v>1020402</v>
      </c>
      <c r="C43" s="84" t="str">
        <f t="shared" si="7"/>
        <v>MARCAS, PATENTES, DERECHOS DE LLAVE , CUOTAS PATRIMONIALES Y OTROS SIMILARES</v>
      </c>
      <c r="D43" s="52">
        <f>IF(B43,VLOOKUP(B43,PLAN,5,FALSE),"")</f>
        <v>171012.74</v>
      </c>
      <c r="E43" s="58"/>
      <c r="G43" s="80">
        <v>306</v>
      </c>
      <c r="H43" s="62" t="str">
        <f t="shared" si="11"/>
        <v>RESULTADOS ACUMULADOS</v>
      </c>
      <c r="J43" s="39">
        <f>SUM(I44:I47)</f>
        <v>124760970.19</v>
      </c>
    </row>
    <row r="44" spans="2:11" ht="13.5" customHeight="1" x14ac:dyDescent="0.25">
      <c r="B44" s="46">
        <v>1020403</v>
      </c>
      <c r="C44" s="84" t="str">
        <f t="shared" si="7"/>
        <v>CONCESIONES Y LICENCIAS</v>
      </c>
      <c r="D44" s="52">
        <f>IF(B44,VLOOKUP(B44,PLAN,5,FALSE),"")</f>
        <v>12234115.51</v>
      </c>
      <c r="E44" s="58"/>
      <c r="G44" s="75">
        <v>30601</v>
      </c>
      <c r="H44" s="84" t="str">
        <f t="shared" si="11"/>
        <v>GANANCIAS ACUMULADAS</v>
      </c>
      <c r="I44" s="52">
        <f>IF(G44,VLOOKUP(G44,PLAN,5,FALSE),"")</f>
        <v>97981242.390000001</v>
      </c>
      <c r="J44" s="41"/>
    </row>
    <row r="45" spans="2:11" ht="13.5" customHeight="1" x14ac:dyDescent="0.25">
      <c r="B45" s="46">
        <v>1020405</v>
      </c>
      <c r="C45" s="84" t="str">
        <f t="shared" si="7"/>
        <v>(-) AMORTIZACIÓN ACUMULADA DE ACTIVOS INTANGIBLE</v>
      </c>
      <c r="D45" s="52">
        <f>IF(B45,VLOOKUP(B45,PLAN,5,FALSE),"")</f>
        <v>-3964855.75</v>
      </c>
      <c r="E45" s="58"/>
      <c r="G45" s="75">
        <v>30603</v>
      </c>
      <c r="H45" s="84" t="str">
        <f t="shared" si="11"/>
        <v>RESULTADOS ACUMULADOS PROVENIENTES DE LA ADOPCION POR PRIMERA VEZ DE LAS NIIF</v>
      </c>
      <c r="I45" s="52">
        <f>IF(G45,VLOOKUP(G45,PLAN,5,FALSE),"")</f>
        <v>9042851.1300000008</v>
      </c>
      <c r="J45" s="41"/>
    </row>
    <row r="46" spans="2:11" ht="13.5" customHeight="1" x14ac:dyDescent="0.25">
      <c r="B46" s="47">
        <v>10206</v>
      </c>
      <c r="C46" s="19" t="str">
        <f t="shared" si="7"/>
        <v>ACTIVOS FINANCIEROS NO CORRIENTES</v>
      </c>
      <c r="D46" s="52"/>
      <c r="E46" s="56">
        <f>D47</f>
        <v>11904544.140000001</v>
      </c>
      <c r="G46" s="75">
        <v>30604</v>
      </c>
      <c r="H46" s="84" t="str">
        <f t="shared" si="11"/>
        <v>RESERVA DE CAPITAL</v>
      </c>
      <c r="I46" s="52">
        <f>IF(G46,VLOOKUP(G46,PLAN,5,FALSE),"")</f>
        <v>6470079.1600000001</v>
      </c>
      <c r="J46" s="41"/>
    </row>
    <row r="47" spans="2:11" ht="13.5" customHeight="1" x14ac:dyDescent="0.25">
      <c r="B47" s="46">
        <v>1020603</v>
      </c>
      <c r="C47" s="22" t="str">
        <f t="shared" si="7"/>
        <v>DOCUMENTOS Y CUENTAS POR COBRAR</v>
      </c>
      <c r="D47" s="52">
        <f>IF(B47,VLOOKUP(B47,PLAN,5,FALSE),"")</f>
        <v>11904544.140000001</v>
      </c>
      <c r="E47" s="58"/>
      <c r="G47" s="75">
        <v>30606</v>
      </c>
      <c r="H47" s="84" t="str">
        <f t="shared" si="11"/>
        <v>RESERVA POR VALUACIÓN</v>
      </c>
      <c r="I47" s="52">
        <f>IF(G47,VLOOKUP(G47,PLAN,5,FALSE),"")</f>
        <v>11266797.51</v>
      </c>
      <c r="J47" s="41"/>
    </row>
    <row r="48" spans="2:11" ht="13.5" customHeight="1" x14ac:dyDescent="0.25">
      <c r="B48" s="47">
        <v>10208</v>
      </c>
      <c r="C48" s="19" t="str">
        <f t="shared" si="7"/>
        <v>OTROS ACTIVOS NO CORRIENTES</v>
      </c>
      <c r="D48" s="52"/>
      <c r="E48" s="56">
        <f>SUM(D49:D51)</f>
        <v>510501.37</v>
      </c>
      <c r="G48" s="80">
        <v>307</v>
      </c>
      <c r="H48" s="62" t="str">
        <f t="shared" si="11"/>
        <v>RESULTADOS DEL EJERCICIO</v>
      </c>
      <c r="I48" s="40"/>
      <c r="J48" s="39">
        <f>I49</f>
        <v>25388524.34</v>
      </c>
    </row>
    <row r="49" spans="2:11" ht="13.5" customHeight="1" x14ac:dyDescent="0.25">
      <c r="B49" s="46">
        <v>1020801</v>
      </c>
      <c r="C49" s="22" t="str">
        <f t="shared" si="7"/>
        <v>DERECHOS FIDUCIARIOS</v>
      </c>
      <c r="D49" s="52">
        <f>IF(B49,VLOOKUP(B49,PLAN,5,FALSE),"")</f>
        <v>30000</v>
      </c>
      <c r="E49" s="55"/>
      <c r="G49" s="75">
        <v>30701</v>
      </c>
      <c r="H49" s="84" t="str">
        <f t="shared" si="11"/>
        <v>GANANCIA NETA DEL PERIODO</v>
      </c>
      <c r="I49" s="52">
        <f>IF(G49,VLOOKUP(G49,PLAN,5,FALSE),"")</f>
        <v>25388524.34</v>
      </c>
      <c r="J49" s="38"/>
    </row>
    <row r="50" spans="2:11" ht="13.5" customHeight="1" x14ac:dyDescent="0.25">
      <c r="B50" s="46">
        <v>1020802</v>
      </c>
      <c r="C50" s="22" t="str">
        <f t="shared" si="7"/>
        <v>DEPÓSITOS EN GARANTÍA</v>
      </c>
      <c r="D50" s="52">
        <f>IF(B50,VLOOKUP(B50,PLAN,5,FALSE),"")</f>
        <v>163363.26999999999</v>
      </c>
      <c r="E50" s="55"/>
      <c r="G50" s="73"/>
      <c r="H50" s="90" t="s">
        <v>240</v>
      </c>
      <c r="I50" s="82"/>
      <c r="J50" s="81">
        <f>SUM(J38:J48)</f>
        <v>165220886.59999999</v>
      </c>
    </row>
    <row r="51" spans="2:11" ht="13.5" customHeight="1" x14ac:dyDescent="0.25">
      <c r="B51" s="46">
        <v>1020806</v>
      </c>
      <c r="C51" s="22" t="str">
        <f t="shared" si="7"/>
        <v>INVERSIONES SUBSIDIARIAS</v>
      </c>
      <c r="D51" s="52">
        <f>IF(B51,VLOOKUP(B51,PLAN,5,FALSE),"")</f>
        <v>317138.09999999998</v>
      </c>
      <c r="E51" s="55"/>
      <c r="G51" s="14"/>
      <c r="H51" s="87" t="s">
        <v>241</v>
      </c>
      <c r="J51" s="71">
        <v>248266783.38999999</v>
      </c>
    </row>
    <row r="52" spans="2:11" ht="13.5" customHeight="1" x14ac:dyDescent="0.25">
      <c r="B52" s="22"/>
      <c r="C52" s="2" t="s">
        <v>153</v>
      </c>
      <c r="E52" s="59">
        <f>SUM(E26:E48)</f>
        <v>97495324.62000002</v>
      </c>
    </row>
    <row r="53" spans="2:11" ht="13.5" customHeight="1" x14ac:dyDescent="0.25">
      <c r="B53" s="22"/>
      <c r="C53" s="1" t="s">
        <v>154</v>
      </c>
      <c r="E53" s="60">
        <f>E52+E24</f>
        <v>248266783.38999999</v>
      </c>
    </row>
    <row r="54" spans="2:11" ht="13.5" customHeight="1" x14ac:dyDescent="0.25">
      <c r="K54" s="83"/>
    </row>
    <row r="55" spans="2:11" ht="13.5" customHeight="1" x14ac:dyDescent="0.25"/>
    <row r="56" spans="2:11" ht="13.5" customHeight="1" x14ac:dyDescent="0.25"/>
    <row r="57" spans="2:11" x14ac:dyDescent="0.25">
      <c r="J57" s="60"/>
    </row>
    <row r="58" spans="2:11" x14ac:dyDescent="0.25">
      <c r="B58" s="22"/>
      <c r="C58" s="18"/>
    </row>
    <row r="60" spans="2:11" x14ac:dyDescent="0.25">
      <c r="C60" s="99" t="s">
        <v>248</v>
      </c>
      <c r="H60" s="100" t="s">
        <v>249</v>
      </c>
    </row>
  </sheetData>
  <mergeCells count="5">
    <mergeCell ref="B1:J1"/>
    <mergeCell ref="B2:J2"/>
    <mergeCell ref="B3:J3"/>
    <mergeCell ref="D5:E5"/>
    <mergeCell ref="I5:J5"/>
  </mergeCells>
  <pageMargins left="0.7" right="0.7" top="0.75" bottom="0.75" header="0.3" footer="0.3"/>
  <pageSetup orientation="portrait" horizontalDpi="4294967293" verticalDpi="0" r:id="rId1"/>
  <ignoredErrors>
    <ignoredError sqref="C6:E12 H7:J50 H6 C13:D52 E24" emptyCellReferenc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3"/>
  <sheetViews>
    <sheetView showGridLines="0" workbookViewId="0">
      <selection activeCell="E84" sqref="E84"/>
    </sheetView>
  </sheetViews>
  <sheetFormatPr baseColWidth="10" defaultRowHeight="15" outlineLevelRow="1" x14ac:dyDescent="0.25"/>
  <cols>
    <col min="1" max="1" width="11.42578125" style="32"/>
    <col min="2" max="2" width="16.7109375" style="121" customWidth="1"/>
    <col min="3" max="3" width="43.42578125" style="121" customWidth="1"/>
    <col min="4" max="5" width="16.85546875" style="121" customWidth="1"/>
    <col min="6" max="16384" width="11.42578125" style="32"/>
  </cols>
  <sheetData>
    <row r="1" spans="2:8" ht="15" customHeight="1" x14ac:dyDescent="0.25">
      <c r="B1" s="275" t="s">
        <v>242</v>
      </c>
      <c r="C1" s="275"/>
      <c r="D1" s="275"/>
      <c r="E1" s="275"/>
      <c r="F1" s="264"/>
      <c r="G1" s="264"/>
      <c r="H1" s="264"/>
    </row>
    <row r="2" spans="2:8" ht="15" customHeight="1" x14ac:dyDescent="0.25">
      <c r="B2" s="275" t="s">
        <v>412</v>
      </c>
      <c r="C2" s="275"/>
      <c r="D2" s="275"/>
      <c r="E2" s="275"/>
      <c r="F2" s="264"/>
      <c r="G2" s="264"/>
      <c r="H2" s="264"/>
    </row>
    <row r="3" spans="2:8" ht="15" customHeight="1" x14ac:dyDescent="0.25">
      <c r="B3" s="275" t="s">
        <v>247</v>
      </c>
      <c r="C3" s="275"/>
      <c r="D3" s="275"/>
      <c r="E3" s="275"/>
      <c r="F3" s="264"/>
      <c r="G3" s="264"/>
      <c r="H3" s="264"/>
    </row>
    <row r="5" spans="2:8" ht="12" customHeight="1" x14ac:dyDescent="0.25">
      <c r="B5" s="122" t="s">
        <v>245</v>
      </c>
      <c r="D5" s="274" t="s">
        <v>413</v>
      </c>
      <c r="E5" s="274"/>
    </row>
    <row r="6" spans="2:8" ht="12" customHeight="1" x14ac:dyDescent="0.25">
      <c r="B6" s="106">
        <v>401</v>
      </c>
      <c r="C6" s="106" t="str">
        <f t="shared" ref="C6:C26" si="0">IF(B6,VLOOKUP(B6,PLAN,2,FALSE),"")</f>
        <v>INGRESOS DE ACTIVIDADES ORDINARIAS</v>
      </c>
      <c r="D6" s="37"/>
      <c r="E6" s="124">
        <f>SUM(E7:E19)</f>
        <v>255748274.36000001</v>
      </c>
    </row>
    <row r="7" spans="2:8" ht="12" customHeight="1" x14ac:dyDescent="0.25">
      <c r="B7" s="80">
        <v>40101</v>
      </c>
      <c r="C7" s="36" t="str">
        <f t="shared" si="0"/>
        <v>VENTA DE BIENES</v>
      </c>
      <c r="D7" s="37"/>
      <c r="E7" s="123">
        <v>249558092.31999999</v>
      </c>
    </row>
    <row r="8" spans="2:8" ht="12" customHeight="1" x14ac:dyDescent="0.25">
      <c r="B8" s="80">
        <v>40102</v>
      </c>
      <c r="C8" s="36" t="str">
        <f t="shared" si="0"/>
        <v>PRESTACION DE SERVICIOS</v>
      </c>
      <c r="D8" s="37"/>
      <c r="E8" s="123">
        <f>D9</f>
        <v>14149654.58</v>
      </c>
    </row>
    <row r="9" spans="2:8" ht="12" customHeight="1" x14ac:dyDescent="0.25">
      <c r="B9" s="75">
        <v>4010204</v>
      </c>
      <c r="C9" s="22" t="str">
        <f t="shared" si="0"/>
        <v>OTROS</v>
      </c>
      <c r="D9" s="52">
        <f>IF(B9,VLOOKUP(B9,PLAN,5,FALSE),"")</f>
        <v>14149654.58</v>
      </c>
      <c r="E9" s="123"/>
    </row>
    <row r="10" spans="2:8" ht="12" customHeight="1" x14ac:dyDescent="0.25">
      <c r="B10" s="80">
        <v>40106</v>
      </c>
      <c r="C10" s="36" t="str">
        <f t="shared" si="0"/>
        <v>INTERESES</v>
      </c>
      <c r="D10" s="52"/>
      <c r="E10" s="123">
        <f>SUM(D11:D12)</f>
        <v>14679537.239999998</v>
      </c>
    </row>
    <row r="11" spans="2:8" ht="12" customHeight="1" x14ac:dyDescent="0.25">
      <c r="B11" s="75">
        <v>4010601</v>
      </c>
      <c r="C11" s="22" t="str">
        <f t="shared" si="0"/>
        <v>INTERESES GENERADOS POR VENTAS A CREDITO</v>
      </c>
      <c r="D11" s="52">
        <f>IF(B11,VLOOKUP(B11,PLAN,5,FALSE),"")</f>
        <v>13047498.779999999</v>
      </c>
      <c r="E11" s="123"/>
    </row>
    <row r="12" spans="2:8" ht="12" customHeight="1" x14ac:dyDescent="0.25">
      <c r="B12" s="75">
        <v>4010602</v>
      </c>
      <c r="C12" s="22" t="str">
        <f t="shared" si="0"/>
        <v>INTERESES Y RENDIMIENTOS FINANCIEROS</v>
      </c>
      <c r="D12" s="52">
        <f>IF(B12,VLOOKUP(B12,PLAN,5,FALSE),"")</f>
        <v>1632038.46</v>
      </c>
      <c r="E12" s="123"/>
    </row>
    <row r="13" spans="2:8" ht="12" customHeight="1" x14ac:dyDescent="0.25">
      <c r="B13" s="80">
        <v>40110</v>
      </c>
      <c r="C13" s="36" t="str">
        <f t="shared" si="0"/>
        <v>INGRESOS FINANCIEROS</v>
      </c>
      <c r="D13" s="52"/>
      <c r="E13" s="123">
        <f>D14</f>
        <v>49373.81</v>
      </c>
    </row>
    <row r="14" spans="2:8" ht="12" customHeight="1" x14ac:dyDescent="0.25">
      <c r="B14" s="75">
        <v>4011002</v>
      </c>
      <c r="C14" s="22" t="str">
        <f t="shared" si="0"/>
        <v>INTERESES FINANCIEROS</v>
      </c>
      <c r="D14" s="52">
        <f>IF(B14,VLOOKUP(B14,PLAN,5,FALSE),"")</f>
        <v>49373.81</v>
      </c>
      <c r="E14" s="123"/>
    </row>
    <row r="15" spans="2:8" ht="12" customHeight="1" x14ac:dyDescent="0.25">
      <c r="B15" s="80">
        <v>40111</v>
      </c>
      <c r="C15" s="36" t="str">
        <f t="shared" si="0"/>
        <v>OTROS INGRESOS</v>
      </c>
      <c r="D15" s="52"/>
      <c r="E15" s="123">
        <f>SUM(D16:D17)</f>
        <v>3509265.42</v>
      </c>
    </row>
    <row r="16" spans="2:8" ht="12" customHeight="1" x14ac:dyDescent="0.25">
      <c r="B16" s="75">
        <v>4011101</v>
      </c>
      <c r="C16" s="22" t="str">
        <f t="shared" si="0"/>
        <v>GANANCIA EN VENTA DE PROPIEDAD, PLANTA Y EQUIPO</v>
      </c>
      <c r="D16" s="52">
        <f>IF(B16,VLOOKUP(B16,PLAN,5,FALSE),"")</f>
        <v>262</v>
      </c>
      <c r="E16" s="123"/>
      <c r="G16" s="107"/>
    </row>
    <row r="17" spans="2:10" ht="12" customHeight="1" x14ac:dyDescent="0.25">
      <c r="B17" s="75">
        <v>4011103</v>
      </c>
      <c r="C17" s="22" t="str">
        <f t="shared" si="0"/>
        <v>OTROS</v>
      </c>
      <c r="D17" s="52">
        <f>IF(B17,VLOOKUP(B17,PLAN,5,FALSE),"")</f>
        <v>3509003.42</v>
      </c>
      <c r="E17" s="123"/>
      <c r="G17" s="107"/>
    </row>
    <row r="18" spans="2:10" ht="12" customHeight="1" x14ac:dyDescent="0.25">
      <c r="B18" s="80">
        <v>40112</v>
      </c>
      <c r="C18" s="36" t="str">
        <f t="shared" si="0"/>
        <v>(-) DESCUENTO EN VENTAS</v>
      </c>
      <c r="D18" s="52">
        <f>IF(B18,VLOOKUP(B18,PLAN,5,FALSE),"")</f>
        <v>-16836947.32</v>
      </c>
      <c r="E18" s="123">
        <v>-16836947.32</v>
      </c>
    </row>
    <row r="19" spans="2:10" ht="12" customHeight="1" x14ac:dyDescent="0.25">
      <c r="B19" s="80">
        <v>40113</v>
      </c>
      <c r="C19" s="36" t="str">
        <f t="shared" si="0"/>
        <v>(-) DEVOLUCIONES EN VENTAS</v>
      </c>
      <c r="D19" s="52">
        <f>IF(B19,VLOOKUP(B19,PLAN,5,FALSE),"")</f>
        <v>-9360701.6899999995</v>
      </c>
      <c r="E19" s="123">
        <v>-9360701.6899999995</v>
      </c>
    </row>
    <row r="20" spans="2:10" ht="12" customHeight="1" x14ac:dyDescent="0.25">
      <c r="B20" s="119">
        <v>402</v>
      </c>
      <c r="C20" s="96" t="str">
        <f t="shared" si="0"/>
        <v>GANANCIA BRUTA</v>
      </c>
      <c r="D20" s="52"/>
      <c r="E20" s="132">
        <v>121136908.90000001</v>
      </c>
    </row>
    <row r="21" spans="2:10" ht="12" customHeight="1" x14ac:dyDescent="0.25">
      <c r="B21" s="97">
        <v>501</v>
      </c>
      <c r="C21" s="98" t="str">
        <f t="shared" si="0"/>
        <v>COSTO DE VENTAS Y PRODUCCIÓN</v>
      </c>
      <c r="D21" s="52"/>
      <c r="E21" s="125">
        <f>D22</f>
        <v>134611365.46000001</v>
      </c>
    </row>
    <row r="22" spans="2:10" ht="12" customHeight="1" x14ac:dyDescent="0.25">
      <c r="B22" s="75">
        <v>50101</v>
      </c>
      <c r="C22" s="22" t="str">
        <f t="shared" si="0"/>
        <v>MATERIALES UTILIZADOS O PRODUCTOS VENDIDOS</v>
      </c>
      <c r="D22" s="52">
        <f t="shared" ref="D22:D27" si="1">IF(B22,VLOOKUP(B22,PLAN,5,FALSE),"")</f>
        <v>134611365.46000001</v>
      </c>
      <c r="E22" s="37"/>
    </row>
    <row r="23" spans="2:10" ht="19.5" customHeight="1" x14ac:dyDescent="0.25">
      <c r="B23" s="75">
        <v>5010101</v>
      </c>
      <c r="C23" s="22" t="str">
        <f t="shared" si="0"/>
        <v>(+) INVENTARIO INICIAL DE BIENES NO PRODUCIDOS POR LA COMPAÑIA</v>
      </c>
      <c r="D23" s="52">
        <f t="shared" si="1"/>
        <v>32909335.559999999</v>
      </c>
      <c r="E23" s="37"/>
    </row>
    <row r="24" spans="2:10" ht="19.5" customHeight="1" x14ac:dyDescent="0.25">
      <c r="B24" s="75">
        <v>5010102</v>
      </c>
      <c r="C24" s="22" t="str">
        <f t="shared" si="0"/>
        <v>(+) COMPRAS NETAS LOCALES DE BIENES NO PRODUCIDOS POR LA COMPAÑIA</v>
      </c>
      <c r="D24" s="52">
        <f t="shared" si="1"/>
        <v>94686772.780000001</v>
      </c>
      <c r="E24" s="37"/>
    </row>
    <row r="25" spans="2:10" ht="19.5" customHeight="1" x14ac:dyDescent="0.25">
      <c r="B25" s="75">
        <v>5010103</v>
      </c>
      <c r="C25" s="22" t="str">
        <f t="shared" si="0"/>
        <v>(+) IMPORTACIONES DE BIENES NO PRODUCIDOS POR LA COMPAÑIA</v>
      </c>
      <c r="D25" s="52">
        <f t="shared" si="1"/>
        <v>33961248.390000001</v>
      </c>
      <c r="E25" s="37"/>
    </row>
    <row r="26" spans="2:10" ht="19.5" customHeight="1" x14ac:dyDescent="0.25">
      <c r="B26" s="75">
        <v>5010104</v>
      </c>
      <c r="C26" s="22" t="str">
        <f t="shared" si="0"/>
        <v>(-) INVENTARIO FINAL DE BIENES NO PRODUCIDOS POR LA COMPAÑIA</v>
      </c>
      <c r="D26" s="52">
        <f t="shared" si="1"/>
        <v>-26945991.27</v>
      </c>
      <c r="E26" s="37"/>
      <c r="J26" s="118"/>
    </row>
    <row r="27" spans="2:10" ht="12" customHeight="1" x14ac:dyDescent="0.25">
      <c r="B27" s="119"/>
      <c r="C27" s="109" t="s">
        <v>330</v>
      </c>
      <c r="D27" s="52" t="str">
        <f t="shared" si="1"/>
        <v/>
      </c>
      <c r="E27" s="133">
        <f>SUM(E7:E19)</f>
        <v>255748274.36000001</v>
      </c>
    </row>
    <row r="28" spans="2:10" ht="12" customHeight="1" x14ac:dyDescent="0.25">
      <c r="B28" s="77">
        <v>502</v>
      </c>
      <c r="C28" s="106" t="str">
        <f t="shared" ref="C28:C79" si="2">IF(B28,VLOOKUP(B28,PLAN,2,FALSE),"")</f>
        <v>GASTOS</v>
      </c>
      <c r="D28" s="52"/>
      <c r="E28" s="37"/>
    </row>
    <row r="29" spans="2:10" ht="12" customHeight="1" x14ac:dyDescent="0.25">
      <c r="B29" s="80">
        <v>50201</v>
      </c>
      <c r="C29" s="36" t="str">
        <f t="shared" si="2"/>
        <v>GASTOS DE VENTA</v>
      </c>
      <c r="D29" s="52"/>
      <c r="E29" s="123">
        <f>SUM(D30:D48)</f>
        <v>41661117.439999998</v>
      </c>
    </row>
    <row r="30" spans="2:10" ht="12" customHeight="1" outlineLevel="1" x14ac:dyDescent="0.25">
      <c r="B30" s="75">
        <v>5020101</v>
      </c>
      <c r="C30" s="22" t="str">
        <f t="shared" si="2"/>
        <v>SUELDOS, SALARIOS Y DEMÁS REMUNERACIONES</v>
      </c>
      <c r="D30" s="52">
        <f t="shared" ref="D30:D71" si="3">IF(B30,VLOOKUP(B30,PLAN,5,FALSE),"")</f>
        <v>13768701.15</v>
      </c>
      <c r="E30" s="123"/>
    </row>
    <row r="31" spans="2:10" ht="12" customHeight="1" outlineLevel="1" x14ac:dyDescent="0.25">
      <c r="B31" s="75">
        <v>5020102</v>
      </c>
      <c r="C31" s="22" t="str">
        <f t="shared" si="2"/>
        <v>APORTES A LA SEGURIDAD SOCIAL (INCLUIDO FONDO DE RESERVA)</v>
      </c>
      <c r="D31" s="52">
        <f t="shared" si="3"/>
        <v>2495124.38</v>
      </c>
      <c r="E31" s="123"/>
    </row>
    <row r="32" spans="2:10" ht="12" customHeight="1" outlineLevel="1" x14ac:dyDescent="0.25">
      <c r="B32" s="75">
        <v>5020103</v>
      </c>
      <c r="C32" s="22" t="str">
        <f t="shared" si="2"/>
        <v>BENEFICIOS SOCIALES E INDEMNIZACIONES</v>
      </c>
      <c r="D32" s="52">
        <f t="shared" si="3"/>
        <v>3079615.34</v>
      </c>
      <c r="E32" s="123"/>
    </row>
    <row r="33" spans="2:7" ht="12" customHeight="1" outlineLevel="1" x14ac:dyDescent="0.25">
      <c r="B33" s="75">
        <v>5020105</v>
      </c>
      <c r="C33" s="22" t="str">
        <f t="shared" si="2"/>
        <v>HONORARIOS, COMISIONES Y DIETAS A PERSONAS NATURALES</v>
      </c>
      <c r="D33" s="52">
        <f t="shared" si="3"/>
        <v>27515.18</v>
      </c>
      <c r="E33" s="123"/>
    </row>
    <row r="34" spans="2:7" ht="12" customHeight="1" outlineLevel="1" x14ac:dyDescent="0.25">
      <c r="B34" s="75">
        <v>5020108</v>
      </c>
      <c r="C34" s="22" t="str">
        <f t="shared" si="2"/>
        <v>MANTENIMIENTO Y REPARACIONES</v>
      </c>
      <c r="D34" s="52">
        <f t="shared" si="3"/>
        <v>302268.59000000003</v>
      </c>
      <c r="E34" s="123"/>
    </row>
    <row r="35" spans="2:7" ht="12" customHeight="1" outlineLevel="1" x14ac:dyDescent="0.25">
      <c r="B35" s="75">
        <v>5020109</v>
      </c>
      <c r="C35" s="22" t="str">
        <f t="shared" si="2"/>
        <v>ARRENDAMIENTO OPERATIVO</v>
      </c>
      <c r="D35" s="52">
        <f t="shared" si="3"/>
        <v>3689574.58</v>
      </c>
      <c r="E35" s="123"/>
    </row>
    <row r="36" spans="2:7" ht="12" customHeight="1" outlineLevel="1" x14ac:dyDescent="0.25">
      <c r="B36" s="75">
        <v>5020111</v>
      </c>
      <c r="C36" s="22" t="str">
        <f t="shared" si="2"/>
        <v>PROMOCIÓN Y PUBLICIDAD</v>
      </c>
      <c r="D36" s="52">
        <f t="shared" si="3"/>
        <v>7282848.5099999998</v>
      </c>
      <c r="E36" s="123"/>
    </row>
    <row r="37" spans="2:7" ht="12" customHeight="1" outlineLevel="1" x14ac:dyDescent="0.25">
      <c r="B37" s="75">
        <v>5020112</v>
      </c>
      <c r="C37" s="22" t="str">
        <f t="shared" si="2"/>
        <v>COMBUSTIBLES</v>
      </c>
      <c r="D37" s="52">
        <f t="shared" si="3"/>
        <v>2334.42</v>
      </c>
      <c r="E37" s="123"/>
    </row>
    <row r="38" spans="2:7" ht="12" customHeight="1" outlineLevel="1" x14ac:dyDescent="0.25">
      <c r="B38" s="75">
        <v>5020114</v>
      </c>
      <c r="C38" s="22" t="str">
        <f t="shared" si="2"/>
        <v>SEGUROS Y REASEGUROS (PRIMAS Y CESIONES)</v>
      </c>
      <c r="D38" s="52">
        <f t="shared" si="3"/>
        <v>201260.74</v>
      </c>
      <c r="E38" s="123"/>
    </row>
    <row r="39" spans="2:7" ht="12" customHeight="1" outlineLevel="1" x14ac:dyDescent="0.25">
      <c r="B39" s="75">
        <v>5020115</v>
      </c>
      <c r="C39" s="22" t="str">
        <f t="shared" si="2"/>
        <v>TRANSPORTE</v>
      </c>
      <c r="D39" s="52">
        <f t="shared" si="3"/>
        <v>143199.23000000001</v>
      </c>
      <c r="E39" s="123"/>
    </row>
    <row r="40" spans="2:7" ht="12" customHeight="1" outlineLevel="1" x14ac:dyDescent="0.25">
      <c r="B40" s="75">
        <v>5020116</v>
      </c>
      <c r="C40" s="22" t="str">
        <f t="shared" si="2"/>
        <v>GASTOS DE GESTIÓN (AGASAJOS A ACCIONISTAS, TRABAJADORES Y CLIENTES)</v>
      </c>
      <c r="D40" s="52">
        <f t="shared" si="3"/>
        <v>68684.84</v>
      </c>
      <c r="E40" s="123"/>
    </row>
    <row r="41" spans="2:7" ht="12" customHeight="1" outlineLevel="1" x14ac:dyDescent="0.25">
      <c r="B41" s="75">
        <v>5020117</v>
      </c>
      <c r="C41" s="22" t="str">
        <f t="shared" si="2"/>
        <v>GASTOS DE VIAJE</v>
      </c>
      <c r="D41" s="52">
        <f t="shared" si="3"/>
        <v>327337.7</v>
      </c>
      <c r="E41" s="123"/>
    </row>
    <row r="42" spans="2:7" ht="12" customHeight="1" outlineLevel="1" x14ac:dyDescent="0.25">
      <c r="B42" s="75">
        <v>5020118</v>
      </c>
      <c r="C42" s="22" t="str">
        <f t="shared" si="2"/>
        <v>AGUA, ENERGÍA, LUZ, Y TELECOMUNICACIONES</v>
      </c>
      <c r="D42" s="52">
        <f t="shared" si="3"/>
        <v>1553367.99</v>
      </c>
      <c r="E42" s="123"/>
    </row>
    <row r="43" spans="2:7" ht="12" customHeight="1" outlineLevel="1" x14ac:dyDescent="0.25">
      <c r="B43" s="75">
        <v>5020121</v>
      </c>
      <c r="C43" s="22" t="str">
        <f t="shared" si="2"/>
        <v>DEPRECIACIONES:</v>
      </c>
      <c r="D43" s="52">
        <f t="shared" si="3"/>
        <v>0</v>
      </c>
      <c r="E43" s="123"/>
    </row>
    <row r="44" spans="2:7" ht="12" customHeight="1" outlineLevel="1" x14ac:dyDescent="0.25">
      <c r="B44" s="75">
        <v>502012101</v>
      </c>
      <c r="C44" s="22" t="str">
        <f t="shared" si="2"/>
        <v>PROPIEDADES, PLANTA Y EQUIPO</v>
      </c>
      <c r="D44" s="52">
        <f t="shared" si="3"/>
        <v>4688330.99</v>
      </c>
      <c r="E44" s="123"/>
    </row>
    <row r="45" spans="2:7" ht="12" customHeight="1" outlineLevel="1" x14ac:dyDescent="0.25">
      <c r="B45" s="75">
        <v>5020122</v>
      </c>
      <c r="C45" s="22" t="str">
        <f t="shared" si="2"/>
        <v>AMORTIZACIONES</v>
      </c>
      <c r="D45" s="52">
        <f t="shared" si="3"/>
        <v>0</v>
      </c>
      <c r="E45" s="123"/>
    </row>
    <row r="46" spans="2:7" ht="12" customHeight="1" outlineLevel="1" x14ac:dyDescent="0.25">
      <c r="B46" s="75">
        <v>502012201</v>
      </c>
      <c r="C46" s="22" t="str">
        <f t="shared" si="2"/>
        <v>INTANGIBLES</v>
      </c>
      <c r="D46" s="52">
        <f t="shared" si="3"/>
        <v>679848.35</v>
      </c>
      <c r="E46" s="123"/>
    </row>
    <row r="47" spans="2:7" ht="12" customHeight="1" outlineLevel="1" x14ac:dyDescent="0.25">
      <c r="B47" s="75">
        <v>5020128</v>
      </c>
      <c r="C47" s="22" t="str">
        <f t="shared" si="2"/>
        <v>SUMINISTROS Y MATERIALES</v>
      </c>
      <c r="D47" s="52">
        <f t="shared" si="3"/>
        <v>184798.18</v>
      </c>
      <c r="E47" s="123"/>
    </row>
    <row r="48" spans="2:7" ht="12" customHeight="1" x14ac:dyDescent="0.25">
      <c r="B48" s="75">
        <v>5020129</v>
      </c>
      <c r="C48" s="22" t="str">
        <f t="shared" si="2"/>
        <v>OTROS GASTOS</v>
      </c>
      <c r="D48" s="52">
        <f t="shared" si="3"/>
        <v>3166307.27</v>
      </c>
      <c r="E48" s="123"/>
      <c r="G48" s="37"/>
    </row>
    <row r="49" spans="2:7" ht="12" customHeight="1" outlineLevel="1" x14ac:dyDescent="0.25">
      <c r="B49" s="72">
        <v>50202</v>
      </c>
      <c r="C49" s="19" t="str">
        <f t="shared" si="2"/>
        <v>GASTOS ADMINISTRATIVOS</v>
      </c>
      <c r="D49" s="52">
        <f t="shared" si="3"/>
        <v>0</v>
      </c>
      <c r="E49" s="123">
        <f>SUM(D50:D71)</f>
        <v>31577009.970000003</v>
      </c>
      <c r="G49" s="37"/>
    </row>
    <row r="50" spans="2:7" ht="12" customHeight="1" outlineLevel="1" x14ac:dyDescent="0.25">
      <c r="B50" s="75">
        <v>5020201</v>
      </c>
      <c r="C50" s="22" t="str">
        <f t="shared" si="2"/>
        <v>SUELDOS, SALARIOS Y DEMÁS REMUNERACIONES</v>
      </c>
      <c r="D50" s="52">
        <f t="shared" si="3"/>
        <v>6945569.2699999996</v>
      </c>
      <c r="E50" s="123"/>
      <c r="F50" s="37"/>
      <c r="G50" s="37"/>
    </row>
    <row r="51" spans="2:7" ht="12" customHeight="1" outlineLevel="1" x14ac:dyDescent="0.25">
      <c r="B51" s="75">
        <v>5020202</v>
      </c>
      <c r="C51" s="22" t="str">
        <f t="shared" si="2"/>
        <v>APORTES A LA SEGURIDAD SOCIAL (INCLUIDO FONDO DE RESERVA)</v>
      </c>
      <c r="D51" s="52">
        <f t="shared" si="3"/>
        <v>1325025.3999999999</v>
      </c>
      <c r="E51" s="123"/>
      <c r="F51" s="37"/>
      <c r="G51" s="37"/>
    </row>
    <row r="52" spans="2:7" ht="12" customHeight="1" outlineLevel="1" x14ac:dyDescent="0.25">
      <c r="B52" s="75">
        <v>5020203</v>
      </c>
      <c r="C52" s="22" t="str">
        <f t="shared" si="2"/>
        <v>BENEFICIOS SOCIALES E INDEMNIZACIONES</v>
      </c>
      <c r="D52" s="52">
        <f t="shared" si="3"/>
        <v>2553456.84</v>
      </c>
      <c r="E52" s="123"/>
      <c r="F52" s="37"/>
      <c r="G52" s="37"/>
    </row>
    <row r="53" spans="2:7" ht="12" customHeight="1" outlineLevel="1" x14ac:dyDescent="0.25">
      <c r="B53" s="75">
        <v>5020205</v>
      </c>
      <c r="C53" s="22" t="str">
        <f t="shared" si="2"/>
        <v>HONORARIOS, COMISIONES Y DIETAS A PERSONAS NATURALES</v>
      </c>
      <c r="D53" s="52">
        <f t="shared" si="3"/>
        <v>3459076.41</v>
      </c>
      <c r="E53" s="123"/>
      <c r="F53" s="37"/>
      <c r="G53" s="37"/>
    </row>
    <row r="54" spans="2:7" ht="12" customHeight="1" outlineLevel="1" x14ac:dyDescent="0.25">
      <c r="B54" s="75">
        <v>5020208</v>
      </c>
      <c r="C54" s="22" t="str">
        <f t="shared" si="2"/>
        <v>MANTENIMIENTO Y REPARACIONES</v>
      </c>
      <c r="D54" s="52">
        <f t="shared" si="3"/>
        <v>899644.51</v>
      </c>
      <c r="E54" s="123"/>
      <c r="F54" s="37"/>
      <c r="G54" s="37"/>
    </row>
    <row r="55" spans="2:7" ht="12" customHeight="1" outlineLevel="1" x14ac:dyDescent="0.25">
      <c r="B55" s="75">
        <v>5020209</v>
      </c>
      <c r="C55" s="22" t="str">
        <f t="shared" si="2"/>
        <v>ARRENDAMIENTO OPERATIVO</v>
      </c>
      <c r="D55" s="52">
        <f t="shared" si="3"/>
        <v>1588299.53</v>
      </c>
      <c r="E55" s="123"/>
      <c r="F55" s="37"/>
      <c r="G55" s="37"/>
    </row>
    <row r="56" spans="2:7" ht="12" customHeight="1" outlineLevel="1" x14ac:dyDescent="0.25">
      <c r="B56" s="75">
        <v>5020212</v>
      </c>
      <c r="C56" s="22" t="str">
        <f t="shared" si="2"/>
        <v>COMBUSTIBLES</v>
      </c>
      <c r="D56" s="52">
        <f t="shared" si="3"/>
        <v>10702.15</v>
      </c>
      <c r="E56" s="123"/>
      <c r="F56" s="37"/>
      <c r="G56" s="37"/>
    </row>
    <row r="57" spans="2:7" ht="12" customHeight="1" outlineLevel="1" x14ac:dyDescent="0.25">
      <c r="B57" s="75">
        <v>5020214</v>
      </c>
      <c r="C57" s="22" t="str">
        <f t="shared" si="2"/>
        <v>SEGUROS Y REASEGUROS (PRIMAS Y CESIONES)</v>
      </c>
      <c r="D57" s="52">
        <f t="shared" si="3"/>
        <v>93936.66</v>
      </c>
      <c r="E57" s="123"/>
      <c r="F57" s="37"/>
      <c r="G57" s="37"/>
    </row>
    <row r="58" spans="2:7" ht="12" customHeight="1" outlineLevel="1" x14ac:dyDescent="0.25">
      <c r="B58" s="75">
        <v>5020215</v>
      </c>
      <c r="C58" s="22" t="str">
        <f t="shared" si="2"/>
        <v>TRANSPORTE</v>
      </c>
      <c r="D58" s="52">
        <f t="shared" si="3"/>
        <v>116898.99</v>
      </c>
      <c r="E58" s="123"/>
      <c r="F58" s="37"/>
      <c r="G58" s="37"/>
    </row>
    <row r="59" spans="2:7" ht="12" customHeight="1" outlineLevel="1" x14ac:dyDescent="0.25">
      <c r="B59" s="75">
        <v>5020216</v>
      </c>
      <c r="C59" s="22" t="str">
        <f t="shared" si="2"/>
        <v>GASTOS DE GESTIÓN (AGASAJOS A ACCIONISTAS, TRABAJADORES Y CLIENTES)</v>
      </c>
      <c r="D59" s="52">
        <f t="shared" si="3"/>
        <v>375682.75</v>
      </c>
      <c r="E59" s="123"/>
      <c r="F59" s="37"/>
      <c r="G59" s="37"/>
    </row>
    <row r="60" spans="2:7" ht="12" customHeight="1" outlineLevel="1" x14ac:dyDescent="0.25">
      <c r="B60" s="75">
        <v>5020217</v>
      </c>
      <c r="C60" s="22" t="str">
        <f t="shared" si="2"/>
        <v>GASTOS DE VIAJE</v>
      </c>
      <c r="D60" s="52">
        <f t="shared" si="3"/>
        <v>118320.04</v>
      </c>
      <c r="E60" s="123"/>
      <c r="F60" s="37"/>
      <c r="G60" s="37"/>
    </row>
    <row r="61" spans="2:7" ht="12" customHeight="1" outlineLevel="1" x14ac:dyDescent="0.25">
      <c r="B61" s="75">
        <v>5020218</v>
      </c>
      <c r="C61" s="22" t="str">
        <f t="shared" si="2"/>
        <v>AGUA, ENERGÍA, LUZ, Y TELECOMUNICACIONES</v>
      </c>
      <c r="D61" s="52">
        <f t="shared" si="3"/>
        <v>582366.41</v>
      </c>
      <c r="E61" s="123"/>
      <c r="F61" s="37"/>
      <c r="G61" s="37"/>
    </row>
    <row r="62" spans="2:7" ht="12" customHeight="1" outlineLevel="1" x14ac:dyDescent="0.25">
      <c r="B62" s="75">
        <v>5020220</v>
      </c>
      <c r="C62" s="22" t="str">
        <f t="shared" si="2"/>
        <v>IMPUESTOS, CONTRIBUCIONES Y OTROS</v>
      </c>
      <c r="D62" s="52">
        <f t="shared" si="3"/>
        <v>995163.19</v>
      </c>
      <c r="E62" s="123"/>
      <c r="F62" s="37"/>
      <c r="G62" s="37"/>
    </row>
    <row r="63" spans="2:7" ht="12" customHeight="1" outlineLevel="1" x14ac:dyDescent="0.25">
      <c r="B63" s="75">
        <v>5020221</v>
      </c>
      <c r="C63" s="22" t="str">
        <f t="shared" si="2"/>
        <v>DEPRECIACIONES</v>
      </c>
      <c r="D63" s="52">
        <f t="shared" si="3"/>
        <v>0</v>
      </c>
      <c r="E63" s="123"/>
      <c r="F63" s="37"/>
      <c r="G63" s="37"/>
    </row>
    <row r="64" spans="2:7" ht="12" customHeight="1" outlineLevel="1" x14ac:dyDescent="0.25">
      <c r="B64" s="75">
        <v>502022101</v>
      </c>
      <c r="C64" s="22" t="str">
        <f t="shared" si="2"/>
        <v>PROPIEDADES, PLANTA Y EQUIPO</v>
      </c>
      <c r="D64" s="52">
        <f t="shared" si="3"/>
        <v>804240.19</v>
      </c>
      <c r="E64" s="123"/>
      <c r="F64" s="37"/>
      <c r="G64" s="37"/>
    </row>
    <row r="65" spans="2:7" ht="12" customHeight="1" outlineLevel="1" x14ac:dyDescent="0.25">
      <c r="B65" s="75">
        <v>502022102</v>
      </c>
      <c r="C65" s="22" t="str">
        <f t="shared" si="2"/>
        <v>PROPIEDADES DE INVERSIÓN</v>
      </c>
      <c r="D65" s="52">
        <f t="shared" si="3"/>
        <v>625345.43999999994</v>
      </c>
      <c r="E65" s="123"/>
      <c r="F65" s="37"/>
      <c r="G65" s="37"/>
    </row>
    <row r="66" spans="2:7" ht="12" customHeight="1" outlineLevel="1" x14ac:dyDescent="0.25">
      <c r="B66" s="75">
        <v>5020222</v>
      </c>
      <c r="C66" s="22" t="str">
        <f t="shared" si="2"/>
        <v>AMORTIZACIONES</v>
      </c>
      <c r="D66" s="52">
        <f t="shared" si="3"/>
        <v>0</v>
      </c>
      <c r="E66" s="123"/>
      <c r="F66" s="37"/>
      <c r="G66" s="37"/>
    </row>
    <row r="67" spans="2:7" ht="12" customHeight="1" outlineLevel="1" x14ac:dyDescent="0.25">
      <c r="B67" s="75">
        <v>502022201</v>
      </c>
      <c r="C67" s="22" t="str">
        <f t="shared" si="2"/>
        <v>INTANGIBLES</v>
      </c>
      <c r="D67" s="52">
        <f t="shared" si="3"/>
        <v>134384.6</v>
      </c>
      <c r="E67" s="123"/>
      <c r="F67" s="37"/>
      <c r="G67" s="37"/>
    </row>
    <row r="68" spans="2:7" ht="12" customHeight="1" outlineLevel="1" x14ac:dyDescent="0.25">
      <c r="B68" s="75">
        <v>5020223</v>
      </c>
      <c r="C68" s="22" t="str">
        <f t="shared" si="2"/>
        <v>GASTO DETERIORO:</v>
      </c>
      <c r="D68" s="52">
        <f t="shared" si="3"/>
        <v>0</v>
      </c>
      <c r="E68" s="123"/>
      <c r="F68" s="37"/>
      <c r="G68" s="37"/>
    </row>
    <row r="69" spans="2:7" ht="12" customHeight="1" outlineLevel="1" x14ac:dyDescent="0.25">
      <c r="B69" s="75">
        <v>502022305</v>
      </c>
      <c r="C69" s="22" t="str">
        <f t="shared" si="2"/>
        <v>CUENTAS POR COBRAR</v>
      </c>
      <c r="D69" s="52">
        <f t="shared" si="3"/>
        <v>7867834.6299999999</v>
      </c>
      <c r="E69" s="123"/>
      <c r="F69" s="37"/>
      <c r="G69" s="37"/>
    </row>
    <row r="70" spans="2:7" ht="12" customHeight="1" outlineLevel="1" x14ac:dyDescent="0.25">
      <c r="B70" s="75">
        <v>5020228</v>
      </c>
      <c r="C70" s="22" t="str">
        <f t="shared" si="2"/>
        <v>SUMINISTROS Y MATERIALES</v>
      </c>
      <c r="D70" s="52">
        <f t="shared" si="3"/>
        <v>60516.27</v>
      </c>
      <c r="E70" s="123"/>
      <c r="F70" s="37"/>
      <c r="G70" s="37"/>
    </row>
    <row r="71" spans="2:7" ht="12" customHeight="1" x14ac:dyDescent="0.25">
      <c r="B71" s="75">
        <v>5020229</v>
      </c>
      <c r="C71" s="22" t="str">
        <f t="shared" si="2"/>
        <v>OTROS GASTOS</v>
      </c>
      <c r="D71" s="52">
        <f t="shared" si="3"/>
        <v>3020546.69</v>
      </c>
      <c r="E71" s="123"/>
      <c r="F71" s="37"/>
      <c r="G71" s="37"/>
    </row>
    <row r="72" spans="2:7" ht="12" customHeight="1" x14ac:dyDescent="0.25">
      <c r="B72" s="80">
        <v>50203</v>
      </c>
      <c r="C72" s="36" t="str">
        <f t="shared" si="2"/>
        <v>GASTOS FINANCIEROS</v>
      </c>
      <c r="D72" s="52"/>
      <c r="E72" s="123">
        <f>SUM(D73:D77)</f>
        <v>2841485.07</v>
      </c>
    </row>
    <row r="73" spans="2:7" ht="12" customHeight="1" x14ac:dyDescent="0.25">
      <c r="B73" s="75">
        <v>5020301</v>
      </c>
      <c r="C73" s="22" t="str">
        <f t="shared" si="2"/>
        <v>INTERESES</v>
      </c>
      <c r="D73" s="52">
        <f t="shared" ref="D73:D79" si="4">IF(B73,VLOOKUP(B73,PLAN,5,FALSE),"")</f>
        <v>1705423.54</v>
      </c>
      <c r="E73" s="123"/>
    </row>
    <row r="74" spans="2:7" s="110" customFormat="1" ht="12" customHeight="1" x14ac:dyDescent="0.25">
      <c r="B74" s="75">
        <v>5020302</v>
      </c>
      <c r="C74" s="22" t="str">
        <f t="shared" si="2"/>
        <v>COMISIONES</v>
      </c>
      <c r="D74" s="52">
        <f t="shared" si="4"/>
        <v>0</v>
      </c>
      <c r="E74" s="130"/>
    </row>
    <row r="75" spans="2:7" s="110" customFormat="1" ht="12" customHeight="1" x14ac:dyDescent="0.25">
      <c r="B75" s="75">
        <v>502030201</v>
      </c>
      <c r="C75" s="22" t="str">
        <f t="shared" si="2"/>
        <v>COMISIONES PAGADAS POR INTERMEDIACIÓN DE VALORES:</v>
      </c>
      <c r="D75" s="52">
        <f t="shared" si="4"/>
        <v>0</v>
      </c>
      <c r="E75" s="130"/>
    </row>
    <row r="76" spans="2:7" ht="12" customHeight="1" x14ac:dyDescent="0.25">
      <c r="B76" s="120">
        <v>50203020104</v>
      </c>
      <c r="C76" s="22" t="str">
        <f t="shared" si="2"/>
        <v>POR COMISIÓN EN OPERACIONES</v>
      </c>
      <c r="D76" s="52">
        <f t="shared" si="4"/>
        <v>875489.07</v>
      </c>
      <c r="E76" s="123"/>
    </row>
    <row r="77" spans="2:7" ht="12" customHeight="1" x14ac:dyDescent="0.25">
      <c r="B77" s="120">
        <v>5020312</v>
      </c>
      <c r="C77" s="22" t="str">
        <f t="shared" si="2"/>
        <v>OTROS GASTOS FINANCIEROS</v>
      </c>
      <c r="D77" s="52">
        <f t="shared" si="4"/>
        <v>260572.46</v>
      </c>
      <c r="E77" s="123"/>
    </row>
    <row r="78" spans="2:7" ht="12" customHeight="1" x14ac:dyDescent="0.25">
      <c r="B78" s="80">
        <v>50204</v>
      </c>
      <c r="C78" s="36" t="str">
        <f t="shared" si="2"/>
        <v>OTROS GASTOS</v>
      </c>
      <c r="D78" s="52">
        <f t="shared" si="4"/>
        <v>89391.360000000001</v>
      </c>
      <c r="E78" s="123">
        <f>D79</f>
        <v>89391.360000000001</v>
      </c>
    </row>
    <row r="79" spans="2:7" ht="12" customHeight="1" x14ac:dyDescent="0.25">
      <c r="B79" s="131">
        <v>5020402</v>
      </c>
      <c r="C79" s="22" t="str">
        <f t="shared" si="2"/>
        <v>OTROS</v>
      </c>
      <c r="D79" s="52">
        <f t="shared" si="4"/>
        <v>89391.360000000001</v>
      </c>
      <c r="E79" s="126"/>
    </row>
    <row r="80" spans="2:7" ht="12" customHeight="1" x14ac:dyDescent="0.25">
      <c r="B80" s="131"/>
      <c r="C80" s="106" t="s">
        <v>384</v>
      </c>
      <c r="D80" s="124"/>
      <c r="E80" s="126">
        <f>SUM(E29:E78)</f>
        <v>76169003.839999989</v>
      </c>
    </row>
    <row r="81" spans="2:6" ht="16.5" customHeight="1" x14ac:dyDescent="0.25">
      <c r="B81" s="80">
        <v>600</v>
      </c>
      <c r="C81" s="36" t="str">
        <f t="shared" ref="C81:C88" si="5">IF(B81,VLOOKUP(B81,PLAN,2,FALSE),"")</f>
        <v>GANANCIA (PÉRDIDA) ANTES DE 15% A TRABAJADORES E IMPUESTO A LA RENTA DE OPERACIONES CONTINUADAS</v>
      </c>
      <c r="D81" s="127"/>
      <c r="E81" s="128">
        <f>E20-E80</f>
        <v>44967905.060000017</v>
      </c>
    </row>
    <row r="82" spans="2:6" ht="16.5" customHeight="1" x14ac:dyDescent="0.25">
      <c r="B82" s="72">
        <v>601</v>
      </c>
      <c r="C82" s="19" t="str">
        <f t="shared" si="5"/>
        <v>15% PARTICIPACIÓN TRABAJADORES</v>
      </c>
      <c r="D82" s="37"/>
      <c r="E82" s="123">
        <f>E81*15%</f>
        <v>6745185.7590000024</v>
      </c>
    </row>
    <row r="83" spans="2:6" ht="16.5" customHeight="1" x14ac:dyDescent="0.25">
      <c r="B83" s="80">
        <v>602</v>
      </c>
      <c r="C83" s="36" t="str">
        <f t="shared" si="5"/>
        <v>GANANCIA (PÉRDIDA) ANTES DE IMPUESTOS</v>
      </c>
      <c r="D83" s="127"/>
      <c r="E83" s="128">
        <f>E81-E82</f>
        <v>38222719.301000014</v>
      </c>
    </row>
    <row r="84" spans="2:6" ht="16.5" customHeight="1" x14ac:dyDescent="0.25">
      <c r="B84" s="72">
        <v>603</v>
      </c>
      <c r="C84" s="19" t="str">
        <f t="shared" si="5"/>
        <v>IMPUESTO A LA RENTA CAUSADO</v>
      </c>
      <c r="D84" s="37"/>
      <c r="E84" s="52">
        <f>IF(B84,VLOOKUP(B84,PLAN,5,FALSE),"")</f>
        <v>12834194.960000001</v>
      </c>
    </row>
    <row r="85" spans="2:6" ht="16.5" customHeight="1" x14ac:dyDescent="0.25">
      <c r="B85" s="80">
        <v>604</v>
      </c>
      <c r="C85" s="36" t="str">
        <f t="shared" si="5"/>
        <v>GANANCIA (PÉRDIDA) DE OPERACIONES CONTINUADAS ANTES DEL IMPUESTO DIFERIDO</v>
      </c>
      <c r="D85" s="127"/>
      <c r="E85" s="128">
        <f>E83-E84</f>
        <v>25388524.341000013</v>
      </c>
    </row>
    <row r="86" spans="2:6" ht="16.5" customHeight="1" x14ac:dyDescent="0.25">
      <c r="B86" s="72">
        <v>607</v>
      </c>
      <c r="C86" s="19" t="str">
        <f t="shared" si="5"/>
        <v>GANANCIA (PERDIDA) DE OPERACIONES CONTINUADAS</v>
      </c>
      <c r="D86" s="37"/>
      <c r="E86" s="123">
        <f>E85</f>
        <v>25388524.341000013</v>
      </c>
    </row>
    <row r="87" spans="2:6" ht="16.5" customHeight="1" x14ac:dyDescent="0.25">
      <c r="B87" s="80">
        <v>707</v>
      </c>
      <c r="C87" s="36" t="str">
        <f t="shared" si="5"/>
        <v>GANANCIA (PÉRDIDA) NETA DEL PERIODO</v>
      </c>
      <c r="D87" s="127"/>
      <c r="E87" s="128">
        <f>E86</f>
        <v>25388524.341000013</v>
      </c>
    </row>
    <row r="88" spans="2:6" ht="16.5" customHeight="1" x14ac:dyDescent="0.3">
      <c r="B88" s="119">
        <v>801</v>
      </c>
      <c r="C88" s="96" t="str">
        <f t="shared" si="5"/>
        <v>RESULTADO INTEGRAL TOTAL DEL AÑO</v>
      </c>
      <c r="D88" s="134"/>
      <c r="E88" s="135">
        <f>E87</f>
        <v>25388524.341000013</v>
      </c>
    </row>
    <row r="89" spans="2:6" ht="12" customHeight="1" x14ac:dyDescent="0.25"/>
    <row r="90" spans="2:6" ht="12" customHeight="1" x14ac:dyDescent="0.25"/>
    <row r="91" spans="2:6" ht="12" customHeight="1" x14ac:dyDescent="0.25"/>
    <row r="92" spans="2:6" ht="12" customHeight="1" x14ac:dyDescent="0.25"/>
    <row r="93" spans="2:6" ht="12" customHeight="1" x14ac:dyDescent="0.25">
      <c r="C93" s="129" t="s">
        <v>248</v>
      </c>
      <c r="D93" s="37"/>
      <c r="E93" s="129" t="s">
        <v>249</v>
      </c>
      <c r="F93"/>
    </row>
    <row r="94" spans="2:6" ht="12" customHeight="1" x14ac:dyDescent="0.25"/>
    <row r="95" spans="2:6" ht="12" customHeight="1" x14ac:dyDescent="0.25"/>
    <row r="96" spans="2: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</sheetData>
  <mergeCells count="4">
    <mergeCell ref="B1:E1"/>
    <mergeCell ref="B2:E2"/>
    <mergeCell ref="B3:E3"/>
    <mergeCell ref="D5:E5"/>
  </mergeCells>
  <pageMargins left="0.7" right="0.7" top="0.75" bottom="0.75" header="0.3" footer="0.3"/>
  <ignoredErrors>
    <ignoredError sqref="C6:E83 C85:E90 C84:D84" emptyCellReference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showGridLines="0" workbookViewId="0">
      <selection activeCell="F8" sqref="F8"/>
    </sheetView>
  </sheetViews>
  <sheetFormatPr baseColWidth="10" defaultRowHeight="15" x14ac:dyDescent="0.25"/>
  <cols>
    <col min="3" max="3" width="45.5703125" customWidth="1"/>
    <col min="4" max="4" width="15.140625" customWidth="1"/>
    <col min="5" max="5" width="15.28515625" customWidth="1"/>
  </cols>
  <sheetData>
    <row r="2" spans="2:8" s="32" customFormat="1" ht="15" customHeight="1" x14ac:dyDescent="0.25">
      <c r="B2" s="275" t="s">
        <v>242</v>
      </c>
      <c r="C2" s="275"/>
      <c r="D2" s="275"/>
      <c r="E2" s="275"/>
      <c r="F2" s="15"/>
      <c r="G2" s="15"/>
      <c r="H2" s="15"/>
    </row>
    <row r="3" spans="2:8" s="32" customFormat="1" ht="15" customHeight="1" x14ac:dyDescent="0.25">
      <c r="B3" s="275" t="s">
        <v>549</v>
      </c>
      <c r="C3" s="275"/>
      <c r="D3" s="275"/>
      <c r="E3" s="275"/>
      <c r="F3" s="15"/>
      <c r="G3" s="15"/>
      <c r="H3" s="15"/>
    </row>
    <row r="4" spans="2:8" s="32" customFormat="1" ht="15" customHeight="1" x14ac:dyDescent="0.25">
      <c r="B4" s="275" t="s">
        <v>247</v>
      </c>
      <c r="C4" s="275"/>
      <c r="D4" s="275"/>
      <c r="E4" s="275"/>
      <c r="F4" s="15"/>
      <c r="G4" s="15"/>
      <c r="H4" s="15"/>
    </row>
    <row r="6" spans="2:8" x14ac:dyDescent="0.25">
      <c r="B6" s="122" t="s">
        <v>245</v>
      </c>
      <c r="C6" s="121"/>
      <c r="D6" s="274" t="s">
        <v>413</v>
      </c>
      <c r="E6" s="274"/>
    </row>
    <row r="7" spans="2:8" ht="19.5" customHeight="1" x14ac:dyDescent="0.25">
      <c r="B7" s="106">
        <v>95</v>
      </c>
      <c r="C7" s="106" t="str">
        <f t="shared" ref="C7:C46" si="0">IF(B7,VLOOKUP(B7,PLAN,2,FALSE),"")</f>
        <v>INCREMENTO NETO (DISMINUCIÓN) EN EL EFECTIVO Y EQUIVALENTES AL EFECTIVO, ANTES DEL EFECTO DE LOS CAMBIOS</v>
      </c>
      <c r="D7" s="37"/>
      <c r="E7" s="124">
        <v>-2355516.52</v>
      </c>
    </row>
    <row r="8" spans="2:8" ht="21" x14ac:dyDescent="0.25">
      <c r="B8" s="143">
        <v>9501</v>
      </c>
      <c r="C8" s="36" t="str">
        <f t="shared" si="0"/>
        <v>FLUJOS DE EFECTIVO PROCEDENTES DE (UTILIZADOS EN) ACTIVIDADES DE OPERACIÓN</v>
      </c>
      <c r="D8" s="148"/>
      <c r="E8" s="152">
        <v>24191593.149999999</v>
      </c>
    </row>
    <row r="9" spans="2:8" x14ac:dyDescent="0.25">
      <c r="B9" s="143">
        <v>950101</v>
      </c>
      <c r="C9" s="19" t="str">
        <f t="shared" si="0"/>
        <v>CLASES DE COBROS POR ACTIVIDADES DE OPERACIÓN</v>
      </c>
      <c r="D9" s="153"/>
      <c r="E9" s="147">
        <f>SUM(D10:D11)</f>
        <v>234409056.76999998</v>
      </c>
    </row>
    <row r="10" spans="2:8" ht="21" x14ac:dyDescent="0.25">
      <c r="B10" s="145">
        <v>95010101</v>
      </c>
      <c r="C10" s="22" t="str">
        <f t="shared" si="0"/>
        <v>COBROS PROCEDENTES DE LAS VENTAS DE BIENES Y PRESTACIÓN DE SERVICIOS</v>
      </c>
      <c r="D10" s="146">
        <v>230850417.53999999</v>
      </c>
      <c r="E10" s="148"/>
    </row>
    <row r="11" spans="2:8" ht="21" x14ac:dyDescent="0.25">
      <c r="B11" s="145">
        <v>95010102</v>
      </c>
      <c r="C11" s="22" t="str">
        <f t="shared" si="0"/>
        <v>COBROS PROCEDENTES DE REGALÍAS, CUOTAS, COMISIONES Y OTROS INGRESOS DE ACTIVIDADES ORDINARIAS</v>
      </c>
      <c r="D11" s="146">
        <v>3558639.23</v>
      </c>
      <c r="E11" s="148"/>
    </row>
    <row r="12" spans="2:8" x14ac:dyDescent="0.25">
      <c r="B12" s="143">
        <v>950102</v>
      </c>
      <c r="C12" s="19" t="str">
        <f t="shared" si="0"/>
        <v>CLASES DE PAGOS POR ACTVIDADES DE OPERACIÓN</v>
      </c>
      <c r="D12" s="153"/>
      <c r="E12" s="147">
        <f>SUM(D13:D15)</f>
        <v>-200682729.65000001</v>
      </c>
    </row>
    <row r="13" spans="2:8" ht="21" x14ac:dyDescent="0.25">
      <c r="B13" s="145">
        <v>95010201</v>
      </c>
      <c r="C13" s="22" t="str">
        <f t="shared" si="0"/>
        <v>PAGOS A PROVEEDORES POR EL SUMINISTRO DE BIENES Y SERVICIOS</v>
      </c>
      <c r="D13" s="146">
        <v>-192055199.90000001</v>
      </c>
      <c r="E13" s="148"/>
    </row>
    <row r="14" spans="2:8" x14ac:dyDescent="0.25">
      <c r="B14" s="145">
        <v>95010203</v>
      </c>
      <c r="C14" s="22" t="str">
        <f t="shared" si="0"/>
        <v>PAGOS A Y POR CUENTA DE LOS EMPLEADOS</v>
      </c>
      <c r="D14" s="146">
        <v>-7259603.5700000003</v>
      </c>
      <c r="E14" s="148"/>
    </row>
    <row r="15" spans="2:8" x14ac:dyDescent="0.25">
      <c r="B15" s="145">
        <v>95010205</v>
      </c>
      <c r="C15" s="22" t="str">
        <f t="shared" si="0"/>
        <v>OTROS PAGOS POR ACTIVIDADES DE OPERACIÓN</v>
      </c>
      <c r="D15" s="146">
        <v>-1367926.18</v>
      </c>
      <c r="E15" s="148"/>
    </row>
    <row r="16" spans="2:8" x14ac:dyDescent="0.25">
      <c r="B16" s="143">
        <v>950107</v>
      </c>
      <c r="C16" s="19" t="str">
        <f t="shared" si="0"/>
        <v>IMPUESTOS A LAS GANANCIAS PAGADOS</v>
      </c>
      <c r="D16" s="148"/>
      <c r="E16" s="147">
        <v>-11240157.48</v>
      </c>
    </row>
    <row r="17" spans="2:5" x14ac:dyDescent="0.25">
      <c r="B17" s="143">
        <v>950108</v>
      </c>
      <c r="C17" s="19" t="str">
        <f t="shared" si="0"/>
        <v>OTRAS ENTRADAS (SALIDAS) DE EFECTIVO</v>
      </c>
      <c r="D17" s="153"/>
      <c r="E17" s="147">
        <v>1705423.51</v>
      </c>
    </row>
    <row r="18" spans="2:5" ht="21" x14ac:dyDescent="0.25">
      <c r="B18" s="144">
        <v>9502</v>
      </c>
      <c r="C18" s="36" t="str">
        <f t="shared" si="0"/>
        <v>FLUJOS DE EFECTIVO PROCEDENTES DE (UTILIZADOS EN) ACTIVIDADES DE INVERSIÓN</v>
      </c>
      <c r="D18" s="148"/>
      <c r="E18" s="146">
        <f>SUM(D19:D21)</f>
        <v>-15405423.67</v>
      </c>
    </row>
    <row r="19" spans="2:5" x14ac:dyDescent="0.25">
      <c r="B19" s="145">
        <v>950209</v>
      </c>
      <c r="C19" s="22" t="str">
        <f t="shared" si="0"/>
        <v>ADQUISICIONES DE PROPIEDADES, PLANTA Y EQUIPO</v>
      </c>
      <c r="D19" s="146">
        <v>-15246635.949999999</v>
      </c>
      <c r="E19" s="148"/>
    </row>
    <row r="20" spans="2:5" x14ac:dyDescent="0.25">
      <c r="B20" s="145">
        <v>950211</v>
      </c>
      <c r="C20" s="22" t="str">
        <f t="shared" si="0"/>
        <v>COMPRAS DE ACTIVOS INTANGIBLES</v>
      </c>
      <c r="D20" s="146">
        <v>-1592772.3</v>
      </c>
      <c r="E20" s="148"/>
    </row>
    <row r="21" spans="2:5" x14ac:dyDescent="0.25">
      <c r="B21" s="145">
        <v>950221</v>
      </c>
      <c r="C21" s="22" t="str">
        <f t="shared" si="0"/>
        <v>OTRAS ENTRADAS (SALIDAS) DE EFECTIVO</v>
      </c>
      <c r="D21" s="146">
        <v>1433984.58</v>
      </c>
      <c r="E21" s="148"/>
    </row>
    <row r="22" spans="2:5" ht="21" x14ac:dyDescent="0.25">
      <c r="B22" s="144">
        <v>9503</v>
      </c>
      <c r="C22" s="36" t="str">
        <f t="shared" si="0"/>
        <v>FLUJOS DE EFECTIVO PROCEDENTES DE (UTILIZADOS EN) ACTIVIDADES DE FINANCIACIÓN</v>
      </c>
      <c r="D22" s="148"/>
      <c r="E22" s="147">
        <f>SUM(D23:D25)</f>
        <v>-11141686</v>
      </c>
    </row>
    <row r="23" spans="2:5" x14ac:dyDescent="0.25">
      <c r="B23" s="145">
        <v>950304</v>
      </c>
      <c r="C23" s="22" t="str">
        <f t="shared" si="0"/>
        <v>FINANCIACIÓN POR PRÉSTAMOS A LARGO PLAZO</v>
      </c>
      <c r="D23" s="146">
        <v>60300000</v>
      </c>
      <c r="E23" s="148"/>
    </row>
    <row r="24" spans="2:5" x14ac:dyDescent="0.25">
      <c r="B24" s="145">
        <v>950305</v>
      </c>
      <c r="C24" s="22" t="str">
        <f t="shared" si="0"/>
        <v>PAGOS DE PRÉSTAMOS</v>
      </c>
      <c r="D24" s="146">
        <v>-62441686</v>
      </c>
      <c r="E24" s="148"/>
    </row>
    <row r="25" spans="2:5" x14ac:dyDescent="0.25">
      <c r="B25" s="145">
        <v>950308</v>
      </c>
      <c r="C25" s="22" t="str">
        <f t="shared" si="0"/>
        <v>DIVIDENDOS PAGADOS</v>
      </c>
      <c r="D25" s="146">
        <v>-9000000</v>
      </c>
      <c r="E25" s="148"/>
    </row>
    <row r="26" spans="2:5" ht="21" x14ac:dyDescent="0.25">
      <c r="B26" s="144">
        <v>9505</v>
      </c>
      <c r="C26" s="36" t="str">
        <f t="shared" si="0"/>
        <v>INCREMENTO (DISMINUCIÓN) NETO DE EFECTIVO Y EQUIVALENTES AL EFECTIVO</v>
      </c>
      <c r="D26" s="148"/>
      <c r="E26" s="147">
        <v>-2355516.52</v>
      </c>
    </row>
    <row r="27" spans="2:5" ht="21" x14ac:dyDescent="0.25">
      <c r="B27" s="144">
        <v>9506</v>
      </c>
      <c r="C27" s="36" t="str">
        <f t="shared" si="0"/>
        <v>EFECTIVO Y EQUIVALENTES AL EFECTIVO AL PRINCIPIO DEL PERIODO</v>
      </c>
      <c r="D27" s="148"/>
      <c r="E27" s="149">
        <v>8034958.5700000003</v>
      </c>
    </row>
    <row r="28" spans="2:5" ht="21" x14ac:dyDescent="0.25">
      <c r="B28" s="144">
        <v>9507</v>
      </c>
      <c r="C28" s="36" t="str">
        <f t="shared" si="0"/>
        <v>EFECTIVO Y EQUIVALENTES AL EFECTIVO AL FINAL DEL PERIODO</v>
      </c>
      <c r="D28" s="148"/>
      <c r="E28" s="146" t="e">
        <f>+#REF!</f>
        <v>#REF!</v>
      </c>
    </row>
    <row r="29" spans="2:5" ht="21" x14ac:dyDescent="0.25">
      <c r="B29" s="151">
        <v>96</v>
      </c>
      <c r="C29" s="106" t="str">
        <f t="shared" si="0"/>
        <v>GANANCIA (PÉRDIDA) ANTES DE 15% A TRABAJADORES E IMPUESTO A LA RENTA</v>
      </c>
      <c r="D29" s="148"/>
      <c r="E29" s="150" t="e">
        <f>+#REF!</f>
        <v>#REF!</v>
      </c>
    </row>
    <row r="30" spans="2:5" x14ac:dyDescent="0.25">
      <c r="B30" s="151">
        <v>97</v>
      </c>
      <c r="C30" s="106" t="str">
        <f t="shared" si="0"/>
        <v>AJUSTE POR PARTIDAS DISTINTAS AL EFECTIVO</v>
      </c>
      <c r="D30" s="148"/>
      <c r="E30" s="150">
        <f>SUM(D31:D36)</f>
        <v>12874161.150000002</v>
      </c>
    </row>
    <row r="31" spans="2:5" x14ac:dyDescent="0.25">
      <c r="B31" s="36">
        <v>9701</v>
      </c>
      <c r="C31" s="36" t="str">
        <f t="shared" si="0"/>
        <v>AJUSTES POR GASTO DE DEPRECIACIÓN Y AMORTIZACIÓN</v>
      </c>
      <c r="D31" s="146">
        <v>6932151.1200000001</v>
      </c>
      <c r="E31" s="148"/>
    </row>
    <row r="32" spans="2:5" ht="21" x14ac:dyDescent="0.25">
      <c r="B32" s="36">
        <v>9702</v>
      </c>
      <c r="C32" s="36" t="str">
        <f t="shared" si="0"/>
        <v>AJUSTES POR GASTOS POR DETERIORO (REVERSIONES POR DETERIORO) RECONOCIDAS EN LOS RESULTADOS DEL</v>
      </c>
      <c r="D32" s="146">
        <v>7867834.6299999999</v>
      </c>
      <c r="E32" s="148"/>
    </row>
    <row r="33" spans="2:5" x14ac:dyDescent="0.25">
      <c r="B33" s="36">
        <v>9705</v>
      </c>
      <c r="C33" s="36" t="str">
        <f t="shared" si="0"/>
        <v>AJUSTES POR GASTOS EN PROVISIONES</v>
      </c>
      <c r="D33" s="146">
        <v>2671064.88</v>
      </c>
      <c r="E33" s="148"/>
    </row>
    <row r="34" spans="2:5" x14ac:dyDescent="0.25">
      <c r="B34" s="36">
        <v>9709</v>
      </c>
      <c r="C34" s="36" t="str">
        <f t="shared" si="0"/>
        <v>AJUSTES POR GASTO POR IMPUESTO A LA RENTA</v>
      </c>
      <c r="D34" s="146">
        <v>12834194.960000001</v>
      </c>
      <c r="E34" s="148"/>
    </row>
    <row r="35" spans="2:5" x14ac:dyDescent="0.25">
      <c r="B35" s="36">
        <v>9710</v>
      </c>
      <c r="C35" s="36" t="str">
        <f t="shared" si="0"/>
        <v>AJUSTES POR GASTO POR PARTICIPACIÓN TRABAJADORES</v>
      </c>
      <c r="D35" s="146">
        <v>6745185.7599999998</v>
      </c>
      <c r="E35" s="148"/>
    </row>
    <row r="36" spans="2:5" x14ac:dyDescent="0.25">
      <c r="B36" s="36">
        <v>9711</v>
      </c>
      <c r="C36" s="36" t="str">
        <f t="shared" si="0"/>
        <v>OTROS AJUSTES POR PARTIDAS DISTINTAS AL EFECTIVO</v>
      </c>
      <c r="D36" s="146">
        <v>-24176270.199999999</v>
      </c>
      <c r="E36" s="148"/>
    </row>
    <row r="37" spans="2:5" x14ac:dyDescent="0.25">
      <c r="B37" s="151">
        <v>98</v>
      </c>
      <c r="C37" s="106" t="str">
        <f t="shared" si="0"/>
        <v>CAMBIOS EN ACTIVOS Y PASIVOS</v>
      </c>
      <c r="D37" s="154"/>
      <c r="E37" s="155">
        <v>-33650473.060000002</v>
      </c>
    </row>
    <row r="38" spans="2:5" ht="21" x14ac:dyDescent="0.25">
      <c r="B38" s="36">
        <v>9801</v>
      </c>
      <c r="C38" s="36" t="str">
        <f t="shared" si="0"/>
        <v>(INCREMENTO) DISMINUCIÓN EN CUENTAS POR COBRAR CLIENTES</v>
      </c>
      <c r="D38" s="148"/>
      <c r="E38" s="146">
        <v>-8800456.4700000007</v>
      </c>
    </row>
    <row r="39" spans="2:5" ht="21" x14ac:dyDescent="0.25">
      <c r="B39" s="144">
        <v>9802</v>
      </c>
      <c r="C39" s="36" t="str">
        <f t="shared" si="0"/>
        <v>(INCREMENTO) DISMINUCIÓN EN OTRAS CUENTAS POR COBRAR</v>
      </c>
      <c r="D39" s="148"/>
      <c r="E39" s="146">
        <v>-505384.02</v>
      </c>
    </row>
    <row r="40" spans="2:5" x14ac:dyDescent="0.25">
      <c r="B40" s="144">
        <v>9804</v>
      </c>
      <c r="C40" s="36" t="str">
        <f t="shared" si="0"/>
        <v>(INCREMENTO) DISMINUCIÓN EN INVENTARIOS</v>
      </c>
      <c r="D40" s="148"/>
      <c r="E40" s="146">
        <v>7647330.7699999996</v>
      </c>
    </row>
    <row r="41" spans="2:5" x14ac:dyDescent="0.25">
      <c r="B41" s="144">
        <v>9805</v>
      </c>
      <c r="C41" s="36" t="str">
        <f t="shared" si="0"/>
        <v>(INCREMENTO) DISMINUCIÓN EN OTROS ACTIVOS</v>
      </c>
      <c r="D41" s="148"/>
      <c r="E41" s="146">
        <v>-36534.97</v>
      </c>
    </row>
    <row r="42" spans="2:5" ht="21" x14ac:dyDescent="0.25">
      <c r="B42" s="144">
        <v>9806</v>
      </c>
      <c r="C42" s="36" t="str">
        <f t="shared" si="0"/>
        <v>INCREMENTO (DISMINUCIÓN) EN CUENTAS POR PAGAR COMERCIALES</v>
      </c>
      <c r="D42" s="148"/>
      <c r="E42" s="146">
        <v>-9183817.5099999998</v>
      </c>
    </row>
    <row r="43" spans="2:5" ht="21" x14ac:dyDescent="0.25">
      <c r="B43" s="144">
        <v>9807</v>
      </c>
      <c r="C43" s="36" t="str">
        <f t="shared" si="0"/>
        <v>INCREMENTO (DISMINUCIÓN) EN OTRAS CUENTAS POR PAGAR</v>
      </c>
      <c r="D43" s="148"/>
      <c r="E43" s="146">
        <v>316646.42</v>
      </c>
    </row>
    <row r="44" spans="2:5" x14ac:dyDescent="0.25">
      <c r="B44" s="144">
        <v>9808</v>
      </c>
      <c r="C44" s="36" t="str">
        <f t="shared" si="0"/>
        <v>INCREMENTO (DISMINUCIÓN) EN BENEFICIOS EMPLEADOS</v>
      </c>
      <c r="D44" s="148"/>
      <c r="E44" s="146">
        <v>-14145058.65</v>
      </c>
    </row>
    <row r="45" spans="2:5" x14ac:dyDescent="0.25">
      <c r="B45" s="144">
        <v>9810</v>
      </c>
      <c r="C45" s="36" t="str">
        <f t="shared" si="0"/>
        <v>INCREMENTO (DISMINUCIÓN) EN OTROS PASIVOS</v>
      </c>
      <c r="D45" s="148"/>
      <c r="E45" s="146">
        <v>-8943198.6300000008</v>
      </c>
    </row>
    <row r="46" spans="2:5" ht="21" x14ac:dyDescent="0.25">
      <c r="B46" s="144">
        <v>9820</v>
      </c>
      <c r="C46" s="36" t="str">
        <f t="shared" si="0"/>
        <v>FLUJOS DE EFECTIVO NETOS PROCEDENTES DE (UTILIZADOS EN) ACTIVIDADES DE OPERACIÓN</v>
      </c>
      <c r="D46" s="148"/>
      <c r="E46" s="146">
        <v>24191593.149999999</v>
      </c>
    </row>
  </sheetData>
  <mergeCells count="4">
    <mergeCell ref="B2:E2"/>
    <mergeCell ref="B3:E3"/>
    <mergeCell ref="B4:E4"/>
    <mergeCell ref="D6:E6"/>
  </mergeCells>
  <pageMargins left="0.7" right="0.7" top="0.75" bottom="0.75" header="0.3" footer="0.3"/>
  <ignoredErrors>
    <ignoredError sqref="C7:C46" emptyCellReference="1"/>
    <ignoredError sqref="E12" formulaRange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7"/>
  <sheetViews>
    <sheetView showGridLines="0" zoomScale="73" zoomScaleNormal="73" workbookViewId="0">
      <selection activeCell="F79" sqref="F79"/>
    </sheetView>
  </sheetViews>
  <sheetFormatPr baseColWidth="10" defaultRowHeight="15" x14ac:dyDescent="0.25"/>
  <cols>
    <col min="1" max="1" width="11.42578125" style="159"/>
    <col min="2" max="2" width="31.42578125" style="159" customWidth="1"/>
    <col min="3" max="3" width="42.85546875" style="211" customWidth="1"/>
    <col min="4" max="4" width="27" style="211" customWidth="1"/>
    <col min="5" max="5" width="22.28515625" style="211" customWidth="1"/>
    <col min="6" max="6" width="52.28515625" style="208" customWidth="1"/>
    <col min="7" max="7" width="16" style="159" customWidth="1"/>
    <col min="8" max="47" width="11.42578125" style="159"/>
    <col min="48" max="16384" width="11.42578125" style="212"/>
  </cols>
  <sheetData>
    <row r="1" spans="1:8" ht="30.75" customHeight="1" x14ac:dyDescent="0.25"/>
    <row r="2" spans="1:8" s="227" customFormat="1" ht="21" customHeight="1" x14ac:dyDescent="0.35">
      <c r="A2" s="226"/>
      <c r="B2" s="276" t="s">
        <v>242</v>
      </c>
      <c r="C2" s="276"/>
      <c r="D2" s="276"/>
      <c r="E2" s="276"/>
      <c r="F2" s="276"/>
      <c r="G2" s="276"/>
      <c r="H2" s="226"/>
    </row>
    <row r="3" spans="1:8" s="227" customFormat="1" ht="21" customHeight="1" x14ac:dyDescent="0.35">
      <c r="A3" s="226"/>
      <c r="B3" s="276" t="s">
        <v>548</v>
      </c>
      <c r="C3" s="276"/>
      <c r="D3" s="276"/>
      <c r="E3" s="276"/>
      <c r="F3" s="276"/>
      <c r="G3" s="276"/>
      <c r="H3" s="226"/>
    </row>
    <row r="4" spans="1:8" s="227" customFormat="1" ht="21" customHeight="1" x14ac:dyDescent="0.35">
      <c r="A4" s="226"/>
      <c r="B4" s="277"/>
      <c r="C4" s="277"/>
      <c r="D4" s="277"/>
      <c r="E4" s="277"/>
      <c r="F4" s="277"/>
      <c r="G4" s="277"/>
      <c r="H4" s="226"/>
    </row>
    <row r="5" spans="1:8" s="159" customFormat="1" x14ac:dyDescent="0.25">
      <c r="A5" s="156"/>
      <c r="B5" s="156"/>
      <c r="C5" s="157"/>
      <c r="D5" s="157"/>
      <c r="E5" s="157"/>
      <c r="F5" s="158"/>
      <c r="G5" s="156"/>
      <c r="H5" s="156"/>
    </row>
    <row r="6" spans="1:8" s="159" customFormat="1" x14ac:dyDescent="0.25">
      <c r="A6" s="156"/>
      <c r="B6" s="156"/>
      <c r="C6" s="157"/>
      <c r="D6" s="157"/>
      <c r="E6" s="157"/>
      <c r="F6" s="158"/>
      <c r="G6" s="156"/>
      <c r="H6" s="156"/>
    </row>
    <row r="7" spans="1:8" s="159" customFormat="1" x14ac:dyDescent="0.25">
      <c r="A7" s="156"/>
      <c r="B7" s="156"/>
      <c r="C7" s="157"/>
      <c r="D7" s="157"/>
      <c r="E7" s="157"/>
      <c r="F7" s="158"/>
      <c r="G7" s="156"/>
      <c r="H7" s="156"/>
    </row>
    <row r="8" spans="1:8" s="159" customFormat="1" x14ac:dyDescent="0.25">
      <c r="A8" s="156"/>
      <c r="B8" s="156"/>
      <c r="C8" s="157"/>
      <c r="D8" s="157"/>
      <c r="E8" s="157"/>
      <c r="F8" s="158"/>
      <c r="G8" s="156"/>
      <c r="H8" s="156"/>
    </row>
    <row r="9" spans="1:8" s="159" customFormat="1" ht="15.75" thickBot="1" x14ac:dyDescent="0.3">
      <c r="A9" s="156"/>
      <c r="B9" s="156"/>
      <c r="C9" s="157"/>
      <c r="D9" s="157"/>
      <c r="E9" s="157"/>
      <c r="F9" s="158"/>
      <c r="G9" s="156"/>
      <c r="H9" s="156"/>
    </row>
    <row r="10" spans="1:8" s="159" customFormat="1" ht="20.25" thickTop="1" thickBot="1" x14ac:dyDescent="0.35">
      <c r="A10" s="156"/>
      <c r="B10" s="160" t="s">
        <v>490</v>
      </c>
      <c r="C10" s="161" t="s">
        <v>491</v>
      </c>
      <c r="D10" s="161" t="s">
        <v>492</v>
      </c>
      <c r="E10" s="161" t="s">
        <v>493</v>
      </c>
      <c r="F10" s="345" t="s">
        <v>494</v>
      </c>
      <c r="G10" s="346"/>
      <c r="H10" s="156"/>
    </row>
    <row r="11" spans="1:8" s="159" customFormat="1" ht="38.25" customHeight="1" thickTop="1" thickBot="1" x14ac:dyDescent="0.3">
      <c r="A11" s="156"/>
      <c r="B11" s="323" t="s">
        <v>495</v>
      </c>
      <c r="C11" s="162" t="s">
        <v>496</v>
      </c>
      <c r="D11" s="348">
        <f>'BG2015'!E24/'BG2015'!J26</f>
        <v>2.0694314298993581</v>
      </c>
      <c r="E11" s="326">
        <f>D11</f>
        <v>2.0694314298993581</v>
      </c>
      <c r="F11" s="328" t="s">
        <v>497</v>
      </c>
      <c r="G11" s="329"/>
      <c r="H11" s="156"/>
    </row>
    <row r="12" spans="1:8" s="159" customFormat="1" ht="24.75" customHeight="1" thickTop="1" x14ac:dyDescent="0.25">
      <c r="A12" s="156"/>
      <c r="B12" s="323"/>
      <c r="C12" s="163" t="s">
        <v>498</v>
      </c>
      <c r="D12" s="349"/>
      <c r="E12" s="327"/>
      <c r="F12" s="164" t="s">
        <v>499</v>
      </c>
      <c r="G12" s="165">
        <f>D11</f>
        <v>2.0694314298993581</v>
      </c>
      <c r="H12" s="156"/>
    </row>
    <row r="13" spans="1:8" s="159" customFormat="1" ht="22.5" customHeight="1" thickBot="1" x14ac:dyDescent="0.3">
      <c r="A13" s="156"/>
      <c r="B13" s="347"/>
      <c r="C13" s="166"/>
      <c r="D13" s="350"/>
      <c r="E13" s="351"/>
      <c r="F13" s="330" t="s">
        <v>500</v>
      </c>
      <c r="G13" s="331"/>
      <c r="H13" s="156"/>
    </row>
    <row r="14" spans="1:8" s="159" customFormat="1" ht="36.75" customHeight="1" thickTop="1" thickBot="1" x14ac:dyDescent="0.3">
      <c r="A14" s="156"/>
      <c r="B14" s="322" t="s">
        <v>501</v>
      </c>
      <c r="C14" s="162" t="s">
        <v>502</v>
      </c>
      <c r="D14" s="324">
        <f>('BG2015'!E24-'BG2015'!E14)/'BG2015'!J26</f>
        <v>1.6657505287522174</v>
      </c>
      <c r="E14" s="326">
        <f>D14</f>
        <v>1.6657505287522174</v>
      </c>
      <c r="F14" s="328" t="s">
        <v>503</v>
      </c>
      <c r="G14" s="329"/>
      <c r="H14" s="156"/>
    </row>
    <row r="15" spans="1:8" s="159" customFormat="1" ht="18.75" thickTop="1" x14ac:dyDescent="0.25">
      <c r="A15" s="156"/>
      <c r="B15" s="323"/>
      <c r="C15" s="163" t="s">
        <v>498</v>
      </c>
      <c r="D15" s="325"/>
      <c r="E15" s="327"/>
      <c r="F15" s="167" t="s">
        <v>499</v>
      </c>
      <c r="G15" s="168">
        <f>D14</f>
        <v>1.6657505287522174</v>
      </c>
      <c r="H15" s="156"/>
    </row>
    <row r="16" spans="1:8" s="159" customFormat="1" ht="33.75" customHeight="1" thickBot="1" x14ac:dyDescent="0.3">
      <c r="A16" s="156"/>
      <c r="B16" s="323"/>
      <c r="C16" s="169"/>
      <c r="D16" s="325"/>
      <c r="E16" s="327"/>
      <c r="F16" s="330" t="s">
        <v>504</v>
      </c>
      <c r="G16" s="331"/>
      <c r="H16" s="156"/>
    </row>
    <row r="17" spans="1:8" s="159" customFormat="1" ht="44.25" customHeight="1" thickTop="1" x14ac:dyDescent="0.25">
      <c r="A17" s="156"/>
      <c r="B17" s="332" t="s">
        <v>505</v>
      </c>
      <c r="C17" s="335" t="s">
        <v>506</v>
      </c>
      <c r="D17" s="324">
        <f>'BG2015'!E24-'BG2015'!J26</f>
        <v>77914993.659999982</v>
      </c>
      <c r="E17" s="326">
        <f>D17</f>
        <v>77914993.659999982</v>
      </c>
      <c r="F17" s="341" t="s">
        <v>507</v>
      </c>
      <c r="G17" s="342"/>
      <c r="H17" s="156"/>
    </row>
    <row r="18" spans="1:8" s="159" customFormat="1" ht="15.75" customHeight="1" x14ac:dyDescent="0.25">
      <c r="A18" s="156"/>
      <c r="B18" s="333"/>
      <c r="C18" s="336"/>
      <c r="D18" s="325"/>
      <c r="E18" s="339"/>
      <c r="F18" s="343"/>
      <c r="G18" s="344"/>
      <c r="H18" s="156"/>
    </row>
    <row r="19" spans="1:8" s="159" customFormat="1" ht="15" customHeight="1" thickBot="1" x14ac:dyDescent="0.3">
      <c r="A19" s="156"/>
      <c r="B19" s="334"/>
      <c r="C19" s="337"/>
      <c r="D19" s="338"/>
      <c r="E19" s="340"/>
      <c r="F19" s="330"/>
      <c r="G19" s="331"/>
      <c r="H19" s="156"/>
    </row>
    <row r="20" spans="1:8" s="159" customFormat="1" ht="15.75" customHeight="1" thickTop="1" x14ac:dyDescent="0.25">
      <c r="A20" s="156"/>
      <c r="B20" s="170"/>
      <c r="C20" s="171"/>
      <c r="D20" s="172"/>
      <c r="E20" s="173"/>
      <c r="F20" s="174"/>
      <c r="G20" s="174"/>
      <c r="H20" s="156"/>
    </row>
    <row r="21" spans="1:8" s="159" customFormat="1" ht="15.75" customHeight="1" x14ac:dyDescent="0.25">
      <c r="A21" s="156"/>
      <c r="B21" s="170"/>
      <c r="C21" s="171"/>
      <c r="D21" s="172"/>
      <c r="E21" s="173"/>
      <c r="F21" s="174"/>
      <c r="G21" s="174"/>
      <c r="H21" s="156"/>
    </row>
    <row r="22" spans="1:8" s="159" customFormat="1" x14ac:dyDescent="0.25">
      <c r="A22" s="156"/>
      <c r="B22" s="156"/>
      <c r="C22" s="157"/>
      <c r="D22" s="157"/>
      <c r="E22" s="157"/>
      <c r="F22" s="158"/>
      <c r="G22" s="156"/>
      <c r="H22" s="156"/>
    </row>
    <row r="23" spans="1:8" s="159" customFormat="1" x14ac:dyDescent="0.25">
      <c r="A23" s="156"/>
      <c r="B23" s="156"/>
      <c r="C23" s="157"/>
      <c r="D23" s="157"/>
      <c r="E23" s="157"/>
      <c r="F23" s="158"/>
      <c r="G23" s="156"/>
      <c r="H23" s="156"/>
    </row>
    <row r="24" spans="1:8" s="159" customFormat="1" x14ac:dyDescent="0.25">
      <c r="A24" s="156"/>
      <c r="B24" s="156"/>
      <c r="C24" s="157"/>
      <c r="D24" s="157"/>
      <c r="E24" s="157"/>
      <c r="F24" s="158"/>
      <c r="G24" s="156"/>
      <c r="H24" s="156"/>
    </row>
    <row r="25" spans="1:8" s="159" customFormat="1" x14ac:dyDescent="0.25">
      <c r="A25" s="156"/>
      <c r="B25" s="156"/>
      <c r="C25" s="157"/>
      <c r="D25" s="157"/>
      <c r="E25" s="157"/>
      <c r="F25" s="158"/>
      <c r="G25" s="156"/>
      <c r="H25" s="156"/>
    </row>
    <row r="26" spans="1:8" s="159" customFormat="1" ht="15.75" thickBot="1" x14ac:dyDescent="0.3">
      <c r="A26" s="156"/>
      <c r="B26" s="156"/>
      <c r="C26" s="157"/>
      <c r="D26" s="157"/>
      <c r="E26" s="157"/>
      <c r="F26" s="158"/>
      <c r="G26" s="156"/>
      <c r="H26" s="156"/>
    </row>
    <row r="27" spans="1:8" s="159" customFormat="1" ht="20.25" thickTop="1" thickBot="1" x14ac:dyDescent="0.35">
      <c r="A27" s="156"/>
      <c r="B27" s="175" t="s">
        <v>490</v>
      </c>
      <c r="C27" s="176" t="s">
        <v>491</v>
      </c>
      <c r="D27" s="176" t="s">
        <v>492</v>
      </c>
      <c r="E27" s="177" t="s">
        <v>493</v>
      </c>
      <c r="F27" s="288" t="s">
        <v>494</v>
      </c>
      <c r="G27" s="289"/>
      <c r="H27" s="156"/>
    </row>
    <row r="28" spans="1:8" s="159" customFormat="1" ht="24" customHeight="1" thickTop="1" x14ac:dyDescent="0.25">
      <c r="A28" s="156"/>
      <c r="B28" s="317" t="s">
        <v>508</v>
      </c>
      <c r="C28" s="178" t="s">
        <v>509</v>
      </c>
      <c r="D28" s="319">
        <f>'BG2015'!J35/'BG2015'!E53</f>
        <v>0.33451506744476217</v>
      </c>
      <c r="E28" s="309">
        <f>D28</f>
        <v>0.33451506744476217</v>
      </c>
      <c r="F28" s="284" t="s">
        <v>510</v>
      </c>
      <c r="G28" s="285"/>
      <c r="H28" s="156"/>
    </row>
    <row r="29" spans="1:8" s="159" customFormat="1" ht="29.25" customHeight="1" thickBot="1" x14ac:dyDescent="0.3">
      <c r="A29" s="156"/>
      <c r="B29" s="318"/>
      <c r="C29" s="179" t="s">
        <v>511</v>
      </c>
      <c r="D29" s="320"/>
      <c r="E29" s="311"/>
      <c r="F29" s="286"/>
      <c r="G29" s="287"/>
      <c r="H29" s="156"/>
    </row>
    <row r="30" spans="1:8" s="159" customFormat="1" ht="21.75" customHeight="1" thickTop="1" x14ac:dyDescent="0.25">
      <c r="A30" s="156"/>
      <c r="B30" s="321" t="s">
        <v>512</v>
      </c>
      <c r="C30" s="178" t="s">
        <v>513</v>
      </c>
      <c r="D30" s="319">
        <f>'BG2015'!J35/'BG2015'!J50</f>
        <v>0.50265424365541456</v>
      </c>
      <c r="E30" s="309">
        <f>D30</f>
        <v>0.50265424365541456</v>
      </c>
      <c r="F30" s="284" t="s">
        <v>547</v>
      </c>
      <c r="G30" s="285"/>
      <c r="H30" s="156"/>
    </row>
    <row r="31" spans="1:8" s="159" customFormat="1" ht="24.75" customHeight="1" thickBot="1" x14ac:dyDescent="0.3">
      <c r="A31" s="156"/>
      <c r="B31" s="318"/>
      <c r="C31" s="179" t="s">
        <v>514</v>
      </c>
      <c r="D31" s="320"/>
      <c r="E31" s="311"/>
      <c r="F31" s="286"/>
      <c r="G31" s="287"/>
      <c r="H31" s="156"/>
    </row>
    <row r="32" spans="1:8" s="159" customFormat="1" ht="29.25" customHeight="1" thickTop="1" x14ac:dyDescent="0.25">
      <c r="A32" s="156"/>
      <c r="B32" s="307" t="s">
        <v>515</v>
      </c>
      <c r="C32" s="180" t="s">
        <v>516</v>
      </c>
      <c r="D32" s="309">
        <f>('BG2015'!J26/'BG2015'!J50)*100</f>
        <v>44.096401253665711</v>
      </c>
      <c r="E32" s="309">
        <f>D32</f>
        <v>44.096401253665711</v>
      </c>
      <c r="F32" s="284" t="s">
        <v>517</v>
      </c>
      <c r="G32" s="285"/>
      <c r="H32" s="156"/>
    </row>
    <row r="33" spans="1:8" s="159" customFormat="1" ht="37.5" customHeight="1" thickBot="1" x14ac:dyDescent="0.3">
      <c r="A33" s="156"/>
      <c r="B33" s="308"/>
      <c r="C33" s="181" t="s">
        <v>518</v>
      </c>
      <c r="D33" s="310"/>
      <c r="E33" s="311"/>
      <c r="F33" s="286"/>
      <c r="G33" s="287"/>
      <c r="H33" s="156"/>
    </row>
    <row r="34" spans="1:8" s="159" customFormat="1" ht="15.75" thickTop="1" x14ac:dyDescent="0.25">
      <c r="A34" s="156"/>
      <c r="B34" s="156"/>
      <c r="C34" s="157"/>
      <c r="D34" s="157"/>
      <c r="E34" s="157"/>
      <c r="F34" s="182"/>
      <c r="G34" s="156"/>
      <c r="H34" s="156"/>
    </row>
    <row r="35" spans="1:8" s="159" customFormat="1" x14ac:dyDescent="0.25">
      <c r="A35" s="156"/>
      <c r="B35" s="156"/>
      <c r="C35" s="157"/>
      <c r="D35" s="157"/>
      <c r="E35" s="157"/>
      <c r="F35" s="182"/>
      <c r="G35" s="156"/>
      <c r="H35" s="156"/>
    </row>
    <row r="36" spans="1:8" s="159" customFormat="1" x14ac:dyDescent="0.25">
      <c r="A36" s="156"/>
      <c r="B36" s="156"/>
      <c r="C36" s="157"/>
      <c r="D36" s="157"/>
      <c r="E36" s="157"/>
      <c r="F36" s="158"/>
      <c r="G36" s="156"/>
      <c r="H36" s="156"/>
    </row>
    <row r="37" spans="1:8" s="159" customFormat="1" x14ac:dyDescent="0.25">
      <c r="A37" s="156"/>
      <c r="B37" s="156"/>
      <c r="C37" s="157"/>
      <c r="D37" s="157"/>
      <c r="E37" s="157"/>
      <c r="F37" s="158"/>
      <c r="G37" s="156"/>
      <c r="H37" s="156"/>
    </row>
    <row r="38" spans="1:8" s="159" customFormat="1" x14ac:dyDescent="0.25">
      <c r="A38" s="156"/>
      <c r="B38" s="156"/>
      <c r="C38" s="157"/>
      <c r="D38" s="157"/>
      <c r="E38" s="157"/>
      <c r="F38" s="158"/>
      <c r="G38" s="156"/>
      <c r="H38" s="156"/>
    </row>
    <row r="39" spans="1:8" s="159" customFormat="1" x14ac:dyDescent="0.25">
      <c r="A39" s="156"/>
      <c r="B39" s="156"/>
      <c r="C39" s="157"/>
      <c r="D39" s="157"/>
      <c r="E39" s="157"/>
      <c r="F39" s="158"/>
      <c r="G39" s="156"/>
      <c r="H39" s="156"/>
    </row>
    <row r="40" spans="1:8" s="159" customFormat="1" x14ac:dyDescent="0.25">
      <c r="A40" s="156"/>
      <c r="B40" s="156"/>
      <c r="C40" s="157"/>
      <c r="D40" s="157"/>
      <c r="E40" s="157"/>
      <c r="F40" s="158"/>
      <c r="G40" s="156"/>
      <c r="H40" s="156"/>
    </row>
    <row r="41" spans="1:8" s="159" customFormat="1" ht="15.75" thickBot="1" x14ac:dyDescent="0.3">
      <c r="A41" s="156"/>
      <c r="B41" s="156"/>
      <c r="C41" s="157"/>
      <c r="D41" s="157"/>
      <c r="E41" s="157"/>
      <c r="F41" s="158"/>
      <c r="G41" s="156"/>
      <c r="H41" s="156"/>
    </row>
    <row r="42" spans="1:8" s="159" customFormat="1" ht="20.25" thickTop="1" thickBot="1" x14ac:dyDescent="0.35">
      <c r="A42" s="156"/>
      <c r="B42" s="175" t="s">
        <v>490</v>
      </c>
      <c r="C42" s="176" t="s">
        <v>491</v>
      </c>
      <c r="D42" s="176" t="s">
        <v>492</v>
      </c>
      <c r="E42" s="183" t="s">
        <v>493</v>
      </c>
      <c r="F42" s="288" t="s">
        <v>494</v>
      </c>
      <c r="G42" s="289"/>
      <c r="H42" s="156"/>
    </row>
    <row r="43" spans="1:8" s="159" customFormat="1" ht="41.25" customHeight="1" thickTop="1" thickBot="1" x14ac:dyDescent="0.3">
      <c r="A43" s="156"/>
      <c r="B43" s="296" t="s">
        <v>519</v>
      </c>
      <c r="C43" s="184" t="s">
        <v>520</v>
      </c>
      <c r="D43" s="312">
        <f>'BG2015'!E53/'BG2015'!J50</f>
        <v>1.5026355837870198</v>
      </c>
      <c r="E43" s="301">
        <f>D43</f>
        <v>1.5026355837870198</v>
      </c>
      <c r="F43" s="315" t="s">
        <v>521</v>
      </c>
      <c r="G43" s="316"/>
      <c r="H43" s="185"/>
    </row>
    <row r="44" spans="1:8" s="159" customFormat="1" ht="37.5" customHeight="1" thickTop="1" thickBot="1" x14ac:dyDescent="0.3">
      <c r="A44" s="156"/>
      <c r="B44" s="297"/>
      <c r="C44" s="186" t="s">
        <v>522</v>
      </c>
      <c r="D44" s="313"/>
      <c r="E44" s="314"/>
      <c r="F44" s="187" t="s">
        <v>523</v>
      </c>
      <c r="G44" s="188">
        <f>D43</f>
        <v>1.5026355837870198</v>
      </c>
      <c r="H44" s="156"/>
    </row>
    <row r="45" spans="1:8" s="159" customFormat="1" ht="19.5" customHeight="1" thickTop="1" x14ac:dyDescent="0.25">
      <c r="A45" s="156"/>
      <c r="B45" s="295" t="s">
        <v>524</v>
      </c>
      <c r="C45" s="189" t="s">
        <v>525</v>
      </c>
      <c r="D45" s="298">
        <f>('ER2015'!E83/'BG2015'!J50)/('ER2015'!E85/'BG2015'!J50)</f>
        <v>1.5055116550934793</v>
      </c>
      <c r="E45" s="301">
        <f>D45</f>
        <v>1.5055116550934793</v>
      </c>
      <c r="F45" s="190"/>
      <c r="G45" s="191"/>
      <c r="H45" s="156"/>
    </row>
    <row r="46" spans="1:8" s="159" customFormat="1" ht="19.5" customHeight="1" x14ac:dyDescent="0.25">
      <c r="A46" s="156"/>
      <c r="B46" s="296"/>
      <c r="C46" s="192" t="s">
        <v>526</v>
      </c>
      <c r="D46" s="299"/>
      <c r="E46" s="302"/>
      <c r="F46" s="193" t="s">
        <v>527</v>
      </c>
      <c r="G46" s="194">
        <f>D45</f>
        <v>1.5055116550934793</v>
      </c>
      <c r="H46" s="185"/>
    </row>
    <row r="47" spans="1:8" s="159" customFormat="1" ht="15.75" customHeight="1" x14ac:dyDescent="0.25">
      <c r="A47" s="156"/>
      <c r="B47" s="296"/>
      <c r="C47" s="192" t="s">
        <v>528</v>
      </c>
      <c r="D47" s="299"/>
      <c r="E47" s="303"/>
      <c r="F47" s="193" t="s">
        <v>529</v>
      </c>
      <c r="G47" s="195"/>
      <c r="H47" s="156"/>
    </row>
    <row r="48" spans="1:8" s="159" customFormat="1" ht="22.5" customHeight="1" thickBot="1" x14ac:dyDescent="0.3">
      <c r="A48" s="156"/>
      <c r="B48" s="297"/>
      <c r="C48" s="196" t="s">
        <v>514</v>
      </c>
      <c r="D48" s="300"/>
      <c r="E48" s="304"/>
      <c r="F48" s="197"/>
      <c r="G48" s="198"/>
      <c r="H48" s="156"/>
    </row>
    <row r="49" spans="1:8" s="159" customFormat="1" ht="15.75" thickTop="1" x14ac:dyDescent="0.25">
      <c r="A49" s="156"/>
      <c r="B49" s="156"/>
      <c r="C49" s="157"/>
      <c r="D49" s="157"/>
      <c r="E49" s="157"/>
      <c r="F49" s="158"/>
      <c r="G49" s="156"/>
      <c r="H49" s="156"/>
    </row>
    <row r="50" spans="1:8" s="159" customFormat="1" x14ac:dyDescent="0.25">
      <c r="A50" s="156"/>
      <c r="B50" s="156"/>
      <c r="C50" s="157"/>
      <c r="D50" s="157"/>
      <c r="E50" s="157"/>
      <c r="F50" s="158"/>
      <c r="G50" s="156"/>
      <c r="H50" s="156"/>
    </row>
    <row r="51" spans="1:8" s="159" customFormat="1" x14ac:dyDescent="0.25">
      <c r="A51" s="156"/>
      <c r="B51" s="156"/>
      <c r="C51" s="157"/>
      <c r="D51" s="157"/>
      <c r="E51" s="157"/>
      <c r="F51" s="158"/>
      <c r="G51" s="156"/>
      <c r="H51" s="156"/>
    </row>
    <row r="52" spans="1:8" s="159" customFormat="1" x14ac:dyDescent="0.25">
      <c r="A52" s="156"/>
      <c r="B52" s="156"/>
      <c r="C52" s="157"/>
      <c r="D52" s="157"/>
      <c r="E52" s="157"/>
      <c r="F52" s="158"/>
      <c r="G52" s="156"/>
      <c r="H52" s="156"/>
    </row>
    <row r="53" spans="1:8" s="159" customFormat="1" x14ac:dyDescent="0.25">
      <c r="A53" s="156"/>
      <c r="B53" s="156"/>
      <c r="C53" s="157"/>
      <c r="D53" s="157"/>
      <c r="E53" s="157"/>
      <c r="F53" s="158"/>
      <c r="G53" s="156"/>
      <c r="H53" s="156"/>
    </row>
    <row r="54" spans="1:8" s="159" customFormat="1" x14ac:dyDescent="0.25">
      <c r="A54" s="156"/>
      <c r="B54" s="156"/>
      <c r="C54" s="157"/>
      <c r="D54" s="157"/>
      <c r="E54" s="157"/>
      <c r="F54" s="158"/>
      <c r="G54" s="156"/>
      <c r="H54" s="156"/>
    </row>
    <row r="55" spans="1:8" s="159" customFormat="1" x14ac:dyDescent="0.25">
      <c r="A55" s="156"/>
      <c r="B55" s="156"/>
      <c r="C55" s="157"/>
      <c r="D55" s="157"/>
      <c r="E55" s="157"/>
      <c r="F55" s="158"/>
      <c r="G55" s="156"/>
      <c r="H55" s="156"/>
    </row>
    <row r="56" spans="1:8" s="159" customFormat="1" x14ac:dyDescent="0.25">
      <c r="A56" s="156"/>
      <c r="B56" s="156"/>
      <c r="C56" s="157"/>
      <c r="D56" s="157"/>
      <c r="E56" s="157"/>
      <c r="F56" s="158"/>
      <c r="G56" s="156"/>
      <c r="H56" s="156"/>
    </row>
    <row r="57" spans="1:8" s="159" customFormat="1" ht="15.75" thickBot="1" x14ac:dyDescent="0.3">
      <c r="A57" s="156"/>
      <c r="B57" s="156"/>
      <c r="C57" s="157"/>
      <c r="D57" s="157"/>
      <c r="E57" s="157"/>
      <c r="F57" s="158"/>
      <c r="G57" s="156"/>
      <c r="H57" s="156"/>
    </row>
    <row r="58" spans="1:8" s="159" customFormat="1" ht="20.25" thickTop="1" thickBot="1" x14ac:dyDescent="0.35">
      <c r="A58" s="156"/>
      <c r="B58" s="175" t="s">
        <v>490</v>
      </c>
      <c r="C58" s="176" t="s">
        <v>491</v>
      </c>
      <c r="D58" s="176" t="s">
        <v>492</v>
      </c>
      <c r="E58" s="183" t="s">
        <v>493</v>
      </c>
      <c r="F58" s="288" t="s">
        <v>494</v>
      </c>
      <c r="G58" s="289"/>
      <c r="H58" s="156"/>
    </row>
    <row r="59" spans="1:8" s="159" customFormat="1" ht="23.25" customHeight="1" thickTop="1" x14ac:dyDescent="0.25">
      <c r="A59" s="156"/>
      <c r="B59" s="292" t="s">
        <v>530</v>
      </c>
      <c r="C59" s="199" t="s">
        <v>531</v>
      </c>
      <c r="D59" s="305">
        <f>('ER2015'!E7-'ER2015'!E21)/'ER2015'!E7</f>
        <v>0.46060108005877703</v>
      </c>
      <c r="E59" s="282">
        <f>D59</f>
        <v>0.46060108005877703</v>
      </c>
      <c r="F59" s="200" t="s">
        <v>532</v>
      </c>
      <c r="G59" s="201">
        <f>D59</f>
        <v>0.46060108005877703</v>
      </c>
      <c r="H59" s="156"/>
    </row>
    <row r="60" spans="1:8" s="159" customFormat="1" ht="20.25" customHeight="1" thickBot="1" x14ac:dyDescent="0.3">
      <c r="A60" s="156"/>
      <c r="B60" s="279"/>
      <c r="C60" s="202" t="s">
        <v>533</v>
      </c>
      <c r="D60" s="306"/>
      <c r="E60" s="283"/>
      <c r="F60" s="203" t="s">
        <v>534</v>
      </c>
      <c r="G60" s="204"/>
      <c r="H60" s="156"/>
    </row>
    <row r="61" spans="1:8" s="159" customFormat="1" ht="23.25" customHeight="1" thickTop="1" x14ac:dyDescent="0.25">
      <c r="A61" s="156"/>
      <c r="B61" s="278" t="s">
        <v>535</v>
      </c>
      <c r="C61" s="199" t="s">
        <v>536</v>
      </c>
      <c r="D61" s="290">
        <f>'ER2015'!E81/'ER2015'!E7</f>
        <v>0.18019012984896188</v>
      </c>
      <c r="E61" s="282">
        <f>D61</f>
        <v>0.18019012984896188</v>
      </c>
      <c r="F61" s="200" t="s">
        <v>537</v>
      </c>
      <c r="G61" s="205">
        <f>D61</f>
        <v>0.18019012984896188</v>
      </c>
      <c r="H61" s="156"/>
    </row>
    <row r="62" spans="1:8" s="159" customFormat="1" ht="24" customHeight="1" thickBot="1" x14ac:dyDescent="0.3">
      <c r="A62" s="156"/>
      <c r="B62" s="279"/>
      <c r="C62" s="202" t="s">
        <v>533</v>
      </c>
      <c r="D62" s="291"/>
      <c r="E62" s="283"/>
      <c r="F62" s="206" t="s">
        <v>538</v>
      </c>
      <c r="G62" s="204"/>
      <c r="H62" s="156"/>
    </row>
    <row r="63" spans="1:8" s="159" customFormat="1" ht="15.75" thickTop="1" x14ac:dyDescent="0.25">
      <c r="A63" s="156"/>
      <c r="B63" s="156"/>
      <c r="C63" s="157"/>
      <c r="D63" s="157"/>
      <c r="E63" s="157"/>
      <c r="F63" s="158"/>
      <c r="G63" s="156"/>
      <c r="H63" s="156"/>
    </row>
    <row r="64" spans="1:8" s="159" customFormat="1" x14ac:dyDescent="0.25">
      <c r="A64" s="156"/>
      <c r="B64" s="156"/>
      <c r="C64" s="157"/>
      <c r="D64" s="157"/>
      <c r="E64" s="157"/>
      <c r="F64" s="158"/>
      <c r="G64" s="156"/>
      <c r="H64" s="156"/>
    </row>
    <row r="65" spans="1:8" s="159" customFormat="1" x14ac:dyDescent="0.25">
      <c r="A65" s="156"/>
      <c r="B65" s="156"/>
      <c r="C65" s="157"/>
      <c r="D65" s="157"/>
      <c r="E65" s="157"/>
      <c r="F65" s="158"/>
      <c r="G65" s="156"/>
      <c r="H65" s="156"/>
    </row>
    <row r="68" spans="1:8" s="159" customFormat="1" ht="18.75" x14ac:dyDescent="0.45">
      <c r="C68" s="207"/>
      <c r="D68" s="207"/>
      <c r="E68" s="207"/>
      <c r="F68" s="208"/>
    </row>
    <row r="69" spans="1:8" s="159" customFormat="1" ht="18.75" x14ac:dyDescent="0.45">
      <c r="C69" s="207"/>
      <c r="D69" s="207"/>
      <c r="E69" s="207"/>
      <c r="F69" s="208"/>
    </row>
    <row r="70" spans="1:8" s="159" customFormat="1" ht="18.75" x14ac:dyDescent="0.45">
      <c r="C70" s="207"/>
      <c r="D70" s="207"/>
      <c r="E70" s="207"/>
      <c r="F70" s="208"/>
    </row>
    <row r="71" spans="1:8" s="159" customFormat="1" ht="15.75" thickBot="1" x14ac:dyDescent="0.3">
      <c r="C71"/>
      <c r="D71"/>
      <c r="E71"/>
      <c r="F71" s="208"/>
    </row>
    <row r="72" spans="1:8" s="159" customFormat="1" ht="20.25" thickTop="1" thickBot="1" x14ac:dyDescent="0.35">
      <c r="B72" s="175" t="s">
        <v>490</v>
      </c>
      <c r="C72" s="176" t="s">
        <v>491</v>
      </c>
      <c r="D72" s="176" t="s">
        <v>492</v>
      </c>
      <c r="E72" s="183" t="s">
        <v>493</v>
      </c>
      <c r="F72" s="288" t="s">
        <v>494</v>
      </c>
      <c r="G72" s="289"/>
    </row>
    <row r="73" spans="1:8" s="159" customFormat="1" ht="18.75" thickTop="1" x14ac:dyDescent="0.25">
      <c r="B73" s="292" t="s">
        <v>539</v>
      </c>
      <c r="C73" s="199" t="s">
        <v>533</v>
      </c>
      <c r="D73" s="293">
        <f>'ER2015'!E7/'BG2015'!E53</f>
        <v>1.0052012956077636</v>
      </c>
      <c r="E73" s="282">
        <f>D73</f>
        <v>1.0052012956077636</v>
      </c>
      <c r="F73" s="200" t="s">
        <v>540</v>
      </c>
      <c r="G73" s="209">
        <f>D73</f>
        <v>1.0052012956077636</v>
      </c>
    </row>
    <row r="74" spans="1:8" s="159" customFormat="1" ht="18.75" thickBot="1" x14ac:dyDescent="0.3">
      <c r="B74" s="279"/>
      <c r="C74" s="202" t="s">
        <v>541</v>
      </c>
      <c r="D74" s="294"/>
      <c r="E74" s="283"/>
      <c r="F74" s="203" t="s">
        <v>542</v>
      </c>
      <c r="G74" s="204"/>
    </row>
    <row r="75" spans="1:8" s="159" customFormat="1" ht="18.75" thickTop="1" x14ac:dyDescent="0.25">
      <c r="B75" s="278" t="s">
        <v>543</v>
      </c>
      <c r="C75" s="199" t="s">
        <v>533</v>
      </c>
      <c r="D75" s="280">
        <f>'ER2015'!E7/'BG2015'!E11</f>
        <v>2.2027223488026211</v>
      </c>
      <c r="E75" s="282">
        <f>D75</f>
        <v>2.2027223488026211</v>
      </c>
      <c r="F75" s="200" t="s">
        <v>544</v>
      </c>
      <c r="G75" s="210">
        <f>D75</f>
        <v>2.2027223488026211</v>
      </c>
    </row>
    <row r="76" spans="1:8" s="159" customFormat="1" ht="18.75" thickBot="1" x14ac:dyDescent="0.3">
      <c r="B76" s="279"/>
      <c r="C76" s="202" t="s">
        <v>545</v>
      </c>
      <c r="D76" s="281"/>
      <c r="E76" s="283"/>
      <c r="F76" s="206" t="s">
        <v>546</v>
      </c>
      <c r="G76" s="204"/>
    </row>
    <row r="77" spans="1:8" s="159" customFormat="1" ht="15.75" thickTop="1" x14ac:dyDescent="0.25">
      <c r="C77" s="211"/>
      <c r="D77" s="211"/>
      <c r="E77" s="211"/>
      <c r="F77" s="208"/>
    </row>
  </sheetData>
  <mergeCells count="54">
    <mergeCell ref="F10:G10"/>
    <mergeCell ref="B11:B13"/>
    <mergeCell ref="D11:D13"/>
    <mergeCell ref="E11:E13"/>
    <mergeCell ref="F11:G11"/>
    <mergeCell ref="F13:G13"/>
    <mergeCell ref="B17:B19"/>
    <mergeCell ref="C17:C19"/>
    <mergeCell ref="D17:D19"/>
    <mergeCell ref="E17:E19"/>
    <mergeCell ref="F17:G19"/>
    <mergeCell ref="B14:B16"/>
    <mergeCell ref="D14:D16"/>
    <mergeCell ref="E14:E16"/>
    <mergeCell ref="F14:G14"/>
    <mergeCell ref="F16:G16"/>
    <mergeCell ref="B28:B29"/>
    <mergeCell ref="D28:D29"/>
    <mergeCell ref="E28:E29"/>
    <mergeCell ref="B30:B31"/>
    <mergeCell ref="D30:D31"/>
    <mergeCell ref="E30:E31"/>
    <mergeCell ref="B32:B33"/>
    <mergeCell ref="D32:D33"/>
    <mergeCell ref="E32:E33"/>
    <mergeCell ref="F42:G42"/>
    <mergeCell ref="B43:B44"/>
    <mergeCell ref="D43:D44"/>
    <mergeCell ref="E43:E44"/>
    <mergeCell ref="F43:G43"/>
    <mergeCell ref="E73:E74"/>
    <mergeCell ref="B45:B48"/>
    <mergeCell ref="D45:D48"/>
    <mergeCell ref="E45:E48"/>
    <mergeCell ref="F58:G58"/>
    <mergeCell ref="B59:B60"/>
    <mergeCell ref="D59:D60"/>
    <mergeCell ref="E59:E60"/>
    <mergeCell ref="B2:G2"/>
    <mergeCell ref="B3:G3"/>
    <mergeCell ref="B4:G4"/>
    <mergeCell ref="B75:B76"/>
    <mergeCell ref="D75:D76"/>
    <mergeCell ref="E75:E76"/>
    <mergeCell ref="F28:G29"/>
    <mergeCell ref="F27:G27"/>
    <mergeCell ref="F30:G31"/>
    <mergeCell ref="F32:G33"/>
    <mergeCell ref="B61:B62"/>
    <mergeCell ref="D61:D62"/>
    <mergeCell ref="E61:E62"/>
    <mergeCell ref="F72:G72"/>
    <mergeCell ref="B73:B74"/>
    <mergeCell ref="D73:D74"/>
  </mergeCells>
  <pageMargins left="0.7" right="0.7" top="0.75" bottom="0.75" header="0.3" footer="0.3"/>
  <pageSetup orientation="portrait" horizontalDpi="4294967293" verticalDpi="0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7C1D757B-AEDC-4FEF-8C03-5F51E68165A7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1</xm:f>
              </x14:cfvo>
              <x14:cfIcon iconSet="3Flags" iconId="0"/>
              <x14:cfIcon iconSet="3Flags" iconId="1"/>
              <x14:cfIcon iconSet="3Flags" iconId="2"/>
            </x14:iconSet>
          </x14:cfRule>
          <xm:sqref>E30:E33 E11:E19</xm:sqref>
        </x14:conditionalFormatting>
        <x14:conditionalFormatting xmlns:xm="http://schemas.microsoft.com/office/excel/2006/main">
          <x14:cfRule type="iconSet" priority="9" id="{809E4A40-E7D0-446A-8756-70334795B6E0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1</xm:f>
              </x14:cfvo>
              <x14:cfIcon iconSet="3Flags" iconId="2"/>
              <x14:cfIcon iconSet="3Flags" iconId="2"/>
              <x14:cfIcon iconSet="3Flags" iconId="0"/>
            </x14:iconSet>
          </x14:cfRule>
          <xm:sqref>E28:E29</xm:sqref>
        </x14:conditionalFormatting>
        <x14:conditionalFormatting xmlns:xm="http://schemas.microsoft.com/office/excel/2006/main">
          <x14:cfRule type="iconSet" priority="8" id="{B016A708-146A-4FA5-8C11-B26CFAE6DF14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1</xm:f>
              </x14:cfvo>
              <x14:cfIcon iconSet="3Flags" iconId="0"/>
              <x14:cfIcon iconSet="3Flags" iconId="1"/>
              <x14:cfIcon iconSet="3Flags" iconId="2"/>
            </x14:iconSet>
          </x14:cfRule>
          <xm:sqref>E43:E45</xm:sqref>
        </x14:conditionalFormatting>
        <x14:conditionalFormatting xmlns:xm="http://schemas.microsoft.com/office/excel/2006/main">
          <x14:cfRule type="iconSet" priority="6" id="{A30B2ECE-F6EA-4FC4-B414-734866217F2E}">
            <x14:iconSet showValue="0" custom="1">
              <x14:cfvo type="percent">
                <xm:f>0</xm:f>
              </x14:cfvo>
              <x14:cfvo type="percent">
                <xm:f>1</xm:f>
              </x14:cfvo>
              <x14:cfvo type="percent">
                <xm:f>1</xm:f>
              </x14:cfvo>
              <x14:cfIcon iconSet="3Flags" iconId="2"/>
              <x14:cfIcon iconSet="3Flags" iconId="0"/>
              <x14:cfIcon iconSet="3Flags" iconId="2"/>
            </x14:iconSet>
          </x14:cfRule>
          <x14:cfRule type="iconSet" priority="7" id="{CC8D695E-26D4-4D4F-B75D-4392827ED25D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1</xm:f>
              </x14:cfvo>
              <x14:cfIcon iconSet="3Flags" iconId="0"/>
              <x14:cfIcon iconSet="3Flags" iconId="1"/>
              <x14:cfIcon iconSet="3Flags" iconId="2"/>
            </x14:iconSet>
          </x14:cfRule>
          <xm:sqref>E59:E62</xm:sqref>
        </x14:conditionalFormatting>
        <x14:conditionalFormatting xmlns:xm="http://schemas.microsoft.com/office/excel/2006/main">
          <x14:cfRule type="iconSet" priority="4" id="{20D654BB-BDFD-4A3F-95E1-916765C7068A}">
            <x14:iconSet showValue="0" custom="1">
              <x14:cfvo type="percent">
                <xm:f>0</xm:f>
              </x14:cfvo>
              <x14:cfvo type="percent">
                <xm:f>1</xm:f>
              </x14:cfvo>
              <x14:cfvo type="percent">
                <xm:f>1</xm:f>
              </x14:cfvo>
              <x14:cfIcon iconSet="3Flags" iconId="2"/>
              <x14:cfIcon iconSet="3Flags" iconId="0"/>
              <x14:cfIcon iconSet="3Flags" iconId="2"/>
            </x14:iconSet>
          </x14:cfRule>
          <x14:cfRule type="iconSet" priority="5" id="{F850C32F-75F9-4102-8110-9C807341B739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1</xm:f>
              </x14:cfvo>
              <x14:cfIcon iconSet="3Flags" iconId="0"/>
              <x14:cfIcon iconSet="3Flags" iconId="1"/>
              <x14:cfIcon iconSet="3Flags" iconId="2"/>
            </x14:iconSet>
          </x14:cfRule>
          <xm:sqref>E73:E76</xm:sqref>
        </x14:conditionalFormatting>
        <x14:conditionalFormatting xmlns:xm="http://schemas.microsoft.com/office/excel/2006/main">
          <x14:cfRule type="iconSet" priority="3" id="{89AE9CF5-BD9E-476E-A693-F8DBC1E46DE0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1</xm:f>
              </x14:cfvo>
              <x14:cfIcon iconSet="3Flags" iconId="2"/>
              <x14:cfIcon iconSet="3Flags" iconId="2"/>
              <x14:cfIcon iconSet="3Flags" iconId="0"/>
            </x14:iconSet>
          </x14:cfRule>
          <xm:sqref>F28</xm:sqref>
        </x14:conditionalFormatting>
        <x14:conditionalFormatting xmlns:xm="http://schemas.microsoft.com/office/excel/2006/main">
          <x14:cfRule type="iconSet" priority="2" id="{4C297804-7B36-433B-BE87-32A69044C055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1</xm:f>
              </x14:cfvo>
              <x14:cfIcon iconSet="3Flags" iconId="2"/>
              <x14:cfIcon iconSet="3Flags" iconId="2"/>
              <x14:cfIcon iconSet="3Flags" iconId="0"/>
            </x14:iconSet>
          </x14:cfRule>
          <xm:sqref>F30</xm:sqref>
        </x14:conditionalFormatting>
        <x14:conditionalFormatting xmlns:xm="http://schemas.microsoft.com/office/excel/2006/main">
          <x14:cfRule type="iconSet" priority="1" id="{73A9F80C-993A-459D-9C97-147480E2E600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1</xm:f>
              </x14:cfvo>
              <x14:cfIcon iconSet="3Flags" iconId="2"/>
              <x14:cfIcon iconSet="3Flags" iconId="2"/>
              <x14:cfIcon iconSet="3Flags" iconId="0"/>
            </x14:iconSet>
          </x14:cfRule>
          <xm:sqref>F32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CARATULA</vt:lpstr>
      <vt:lpstr>INDICE</vt:lpstr>
      <vt:lpstr>PLANC</vt:lpstr>
      <vt:lpstr>BG2014</vt:lpstr>
      <vt:lpstr>ER2014</vt:lpstr>
      <vt:lpstr>BG2015</vt:lpstr>
      <vt:lpstr>ER2015</vt:lpstr>
      <vt:lpstr>FE2015</vt:lpstr>
      <vt:lpstr>INDICADORES</vt:lpstr>
      <vt:lpstr>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Luffi</cp:lastModifiedBy>
  <dcterms:created xsi:type="dcterms:W3CDTF">2017-01-24T14:45:35Z</dcterms:created>
  <dcterms:modified xsi:type="dcterms:W3CDTF">2017-01-26T03:41:08Z</dcterms:modified>
</cp:coreProperties>
</file>